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fw-my.sharepoint.com/personal/catherine_masatani_wildlife_ca_gov/Documents/CDFW Weaverville/"/>
    </mc:Choice>
  </mc:AlternateContent>
  <xr:revisionPtr revIDLastSave="3187" documentId="8_{8E4C1324-6FDF-4BC0-9F88-5F502803B31C}" xr6:coauthVersionLast="47" xr6:coauthVersionMax="47" xr10:uidLastSave="{F10D8334-D1A8-46A7-B608-CD9A2E6341C5}"/>
  <bookViews>
    <workbookView xWindow="-27675" yWindow="810" windowWidth="24600" windowHeight="13725" activeTab="1" xr2:uid="{10921E30-E0D6-4206-B992-A32E9F283A34}"/>
  </bookViews>
  <sheets>
    <sheet name="INFO page" sheetId="1" r:id="rId1"/>
    <sheet name="JC Weir-2026" sheetId="8" r:id="rId2"/>
    <sheet name="WC Weir-2026" sheetId="9" r:id="rId3"/>
    <sheet name="TRH-2026" sheetId="13" r:id="rId4"/>
    <sheet name="Historical -JCW" sheetId="10" r:id="rId5"/>
    <sheet name="Historical -WCW" sheetId="11" r:id="rId6"/>
    <sheet name="Historical-TRH" sheetId="12" r:id="rId7"/>
  </sheets>
  <externalReferences>
    <externalReference r:id="rId8"/>
  </externalReferences>
  <definedNames>
    <definedName name="_xlnm.Print_Area" localSheetId="4">'Historical -JCW'!$A$1:$BF$24</definedName>
    <definedName name="_xlnm.Print_Area" localSheetId="5">'Historical -WCW'!$A$1:$BK$41</definedName>
    <definedName name="_xlnm.Print_Area" localSheetId="6">'Historical-TRH'!$A$1:$BH$38</definedName>
    <definedName name="_xlnm.Print_Area" localSheetId="0">'INFO page'!$A$1:$O$35</definedName>
    <definedName name="_xlnm.Print_Area" localSheetId="3">'TRH-2026'!$A$1:$Y$56</definedName>
    <definedName name="_xlnm.Print_Area" localSheetId="2">'WC Weir-2026'!$A$1:$AG$36</definedName>
    <definedName name="_xlnm.Print_Titles" localSheetId="4">'Historical -JCW'!$A:$E,'Historical -JCW'!$1:$2</definedName>
    <definedName name="_xlnm.Print_Titles" localSheetId="5">'Historical -WCW'!$A:$D,'Historical -WCW'!$1:$1</definedName>
    <definedName name="_xlnm.Print_Titles" localSheetId="6">'Historical-TRH'!$A:$D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2" i="8" l="1"/>
  <c r="AA22" i="8"/>
  <c r="N22" i="8"/>
  <c r="M22" i="8"/>
  <c r="AE21" i="8"/>
  <c r="AF21" i="8" s="1"/>
  <c r="AD21" i="8"/>
  <c r="Z21" i="8"/>
  <c r="Y21" i="8"/>
  <c r="X21" i="8"/>
  <c r="AB21" i="8" s="1"/>
  <c r="W21" i="8"/>
  <c r="AA21" i="8" s="1"/>
  <c r="S21" i="8"/>
  <c r="R21" i="8"/>
  <c r="Q21" i="8"/>
  <c r="U21" i="8" s="1"/>
  <c r="P21" i="8"/>
  <c r="T21" i="8" s="1"/>
  <c r="L21" i="8"/>
  <c r="K21" i="8"/>
  <c r="J21" i="8"/>
  <c r="N21" i="8" s="1"/>
  <c r="I21" i="8"/>
  <c r="M21" i="8" s="1"/>
  <c r="AF12" i="8"/>
  <c r="AB12" i="8"/>
  <c r="AA12" i="8"/>
  <c r="U12" i="8"/>
  <c r="T12" i="8"/>
  <c r="AN9" i="8"/>
  <c r="AN10" i="8"/>
  <c r="AK10" i="8"/>
  <c r="AD13" i="9"/>
  <c r="AE13" i="9"/>
  <c r="AF13" i="9"/>
  <c r="AG13" i="9"/>
  <c r="AH13" i="9"/>
  <c r="AD14" i="9"/>
  <c r="AE14" i="9"/>
  <c r="AF14" i="9"/>
  <c r="AG14" i="9"/>
  <c r="AH14" i="9"/>
  <c r="AD15" i="9"/>
  <c r="AE15" i="9"/>
  <c r="AF15" i="9"/>
  <c r="AG15" i="9"/>
  <c r="AH15" i="9"/>
  <c r="AD16" i="9"/>
  <c r="AE16" i="9"/>
  <c r="AF16" i="9"/>
  <c r="AG16" i="9"/>
  <c r="AH16" i="9"/>
  <c r="C13" i="9"/>
  <c r="G37" i="13"/>
  <c r="AC39" i="13"/>
  <c r="Z39" i="13"/>
  <c r="AD39" i="13"/>
  <c r="AC40" i="13"/>
  <c r="AB39" i="13"/>
  <c r="AD5" i="9"/>
  <c r="AE5" i="9"/>
  <c r="AF5" i="9"/>
  <c r="AG5" i="9"/>
  <c r="AH5" i="9"/>
  <c r="AD6" i="9"/>
  <c r="AE6" i="9"/>
  <c r="AF6" i="9"/>
  <c r="AG6" i="9"/>
  <c r="AH6" i="9"/>
  <c r="AD7" i="9"/>
  <c r="AE7" i="9"/>
  <c r="AF7" i="9"/>
  <c r="AG7" i="9"/>
  <c r="AH7" i="9"/>
  <c r="AD8" i="9"/>
  <c r="AE8" i="9"/>
  <c r="AF8" i="9"/>
  <c r="AG8" i="9"/>
  <c r="AH8" i="9"/>
  <c r="AD9" i="9"/>
  <c r="AE9" i="9"/>
  <c r="AF9" i="9"/>
  <c r="AG9" i="9"/>
  <c r="AH9" i="9"/>
  <c r="AD10" i="9"/>
  <c r="AE10" i="9"/>
  <c r="AF10" i="9"/>
  <c r="AG10" i="9"/>
  <c r="AH10" i="9"/>
  <c r="AD11" i="9"/>
  <c r="AE11" i="9"/>
  <c r="AF11" i="9"/>
  <c r="AG11" i="9"/>
  <c r="AH11" i="9"/>
  <c r="AD12" i="9"/>
  <c r="AE12" i="9"/>
  <c r="AF12" i="9"/>
  <c r="AG12" i="9"/>
  <c r="AH12" i="9"/>
  <c r="AH31" i="9"/>
  <c r="N31" i="9"/>
  <c r="P31" i="9"/>
  <c r="Q31" i="9"/>
  <c r="R31" i="9"/>
  <c r="S31" i="9"/>
  <c r="T31" i="9"/>
  <c r="U31" i="9"/>
  <c r="W31" i="9"/>
  <c r="X31" i="9"/>
  <c r="Y31" i="9"/>
  <c r="Z31" i="9"/>
  <c r="AA31" i="9"/>
  <c r="AB31" i="9"/>
  <c r="J31" i="9"/>
  <c r="K31" i="9"/>
  <c r="L31" i="9"/>
  <c r="M31" i="9"/>
  <c r="I31" i="9"/>
  <c r="G31" i="9"/>
  <c r="AG31" i="9"/>
  <c r="AF31" i="9"/>
  <c r="AE31" i="9"/>
  <c r="AD31" i="9"/>
  <c r="AH20" i="9"/>
  <c r="AH21" i="9"/>
  <c r="G13" i="13"/>
  <c r="H13" i="13"/>
  <c r="I13" i="13"/>
  <c r="J13" i="13"/>
  <c r="AB25" i="13"/>
  <c r="AC32" i="13"/>
  <c r="Z33" i="13"/>
  <c r="AC33" i="13"/>
  <c r="AC34" i="13"/>
  <c r="BC1" i="10"/>
  <c r="AN52" i="8"/>
  <c r="AM52" i="8"/>
  <c r="AL52" i="8"/>
  <c r="AK52" i="8"/>
  <c r="J52" i="8"/>
  <c r="K52" i="8"/>
  <c r="L52" i="8"/>
  <c r="M52" i="8"/>
  <c r="N52" i="8"/>
  <c r="P52" i="8"/>
  <c r="Q52" i="8"/>
  <c r="R52" i="8"/>
  <c r="S52" i="8"/>
  <c r="T52" i="8"/>
  <c r="U52" i="8"/>
  <c r="W52" i="8"/>
  <c r="X52" i="8"/>
  <c r="Y52" i="8"/>
  <c r="Z52" i="8"/>
  <c r="AA52" i="8"/>
  <c r="AB52" i="8"/>
  <c r="AD52" i="8"/>
  <c r="AE52" i="8"/>
  <c r="AF52" i="8"/>
  <c r="AH52" i="8"/>
  <c r="I52" i="8"/>
  <c r="G52" i="8"/>
  <c r="AH11" i="8"/>
  <c r="AH10" i="8"/>
  <c r="AH9" i="8"/>
  <c r="AK12" i="8"/>
  <c r="AM11" i="8"/>
  <c r="AL11" i="8"/>
  <c r="AK11" i="8"/>
  <c r="AM10" i="8"/>
  <c r="AL10" i="8"/>
  <c r="AM9" i="8"/>
  <c r="AL9" i="8"/>
  <c r="AK9" i="8"/>
  <c r="AK13" i="8"/>
  <c r="AD34" i="13"/>
  <c r="AD33" i="13"/>
  <c r="AD32" i="13"/>
  <c r="AD31" i="13"/>
  <c r="AD30" i="13"/>
  <c r="AD29" i="13"/>
  <c r="AD28" i="13"/>
  <c r="AD27" i="13"/>
  <c r="AD26" i="13"/>
  <c r="AD25" i="13"/>
  <c r="C26" i="13"/>
  <c r="E26" i="13" s="1"/>
  <c r="E25" i="13"/>
  <c r="I36" i="13"/>
  <c r="G36" i="13"/>
  <c r="AD21" i="13"/>
  <c r="AD22" i="13"/>
  <c r="AD23" i="13"/>
  <c r="AD24" i="13"/>
  <c r="AD20" i="13"/>
  <c r="AM37" i="8"/>
  <c r="AK37" i="8"/>
  <c r="AL37" i="8"/>
  <c r="AH37" i="8"/>
  <c r="AN37" i="8" s="1"/>
  <c r="AH36" i="8"/>
  <c r="AN36" i="8" s="1"/>
  <c r="AD19" i="13"/>
  <c r="AD18" i="13"/>
  <c r="AD17" i="13"/>
  <c r="AH35" i="8"/>
  <c r="AN35" i="8" s="1"/>
  <c r="AK35" i="8"/>
  <c r="AL35" i="8"/>
  <c r="AM35" i="8"/>
  <c r="AD16" i="13"/>
  <c r="AL32" i="8"/>
  <c r="AK32" i="8"/>
  <c r="AD15" i="13"/>
  <c r="Z12" i="13"/>
  <c r="X37" i="13"/>
  <c r="W37" i="13"/>
  <c r="AD11" i="13"/>
  <c r="AD10" i="13"/>
  <c r="AD9" i="13"/>
  <c r="AH30" i="8"/>
  <c r="AN30" i="8" s="1"/>
  <c r="AN11" i="8" l="1"/>
  <c r="AM12" i="8"/>
  <c r="AL12" i="8"/>
  <c r="AH12" i="8"/>
  <c r="AN12" i="8" s="1"/>
  <c r="C14" i="9"/>
  <c r="E13" i="9"/>
  <c r="K13" i="13"/>
  <c r="L13" i="13"/>
  <c r="Z34" i="13"/>
  <c r="AB33" i="13"/>
  <c r="AB34" i="13"/>
  <c r="Z30" i="13"/>
  <c r="Z31" i="13"/>
  <c r="AH31" i="8"/>
  <c r="AN31" i="8" s="1"/>
  <c r="AL33" i="8"/>
  <c r="AM32" i="8"/>
  <c r="AH32" i="8"/>
  <c r="AN32" i="8" s="1"/>
  <c r="AL30" i="8"/>
  <c r="AK30" i="8"/>
  <c r="AM30" i="8"/>
  <c r="AK36" i="8"/>
  <c r="AL36" i="8"/>
  <c r="AM36" i="8"/>
  <c r="AL34" i="8"/>
  <c r="AH34" i="8"/>
  <c r="AN34" i="8" s="1"/>
  <c r="AM34" i="8"/>
  <c r="AK34" i="8"/>
  <c r="AH33" i="8"/>
  <c r="AN33" i="8" s="1"/>
  <c r="AK33" i="8"/>
  <c r="AL31" i="8"/>
  <c r="AK31" i="8"/>
  <c r="AM31" i="8"/>
  <c r="AB31" i="13"/>
  <c r="AB23" i="13"/>
  <c r="AC29" i="13"/>
  <c r="AB32" i="13"/>
  <c r="AC31" i="13"/>
  <c r="Z29" i="13"/>
  <c r="AC30" i="13"/>
  <c r="Z32" i="13"/>
  <c r="AB30" i="13"/>
  <c r="AB29" i="13"/>
  <c r="AB27" i="13"/>
  <c r="AB28" i="13"/>
  <c r="AC27" i="13"/>
  <c r="Z28" i="13"/>
  <c r="AC26" i="13"/>
  <c r="Z26" i="13"/>
  <c r="AC28" i="13"/>
  <c r="Z27" i="13"/>
  <c r="C27" i="13"/>
  <c r="AB26" i="13"/>
  <c r="Z25" i="13"/>
  <c r="AC25" i="13"/>
  <c r="AC24" i="13"/>
  <c r="Z23" i="13"/>
  <c r="AC22" i="13"/>
  <c r="AB24" i="13"/>
  <c r="AB22" i="13"/>
  <c r="Z22" i="13"/>
  <c r="Z24" i="13"/>
  <c r="AC23" i="13"/>
  <c r="AC9" i="13"/>
  <c r="AC17" i="13"/>
  <c r="Z17" i="13"/>
  <c r="AC21" i="13"/>
  <c r="AB21" i="13"/>
  <c r="Z21" i="13"/>
  <c r="Z9" i="13"/>
  <c r="AC10" i="13"/>
  <c r="Z16" i="13"/>
  <c r="AB11" i="13"/>
  <c r="Z11" i="13"/>
  <c r="Z10" i="13"/>
  <c r="AC20" i="13"/>
  <c r="AB20" i="13"/>
  <c r="Z20" i="13"/>
  <c r="AC19" i="13"/>
  <c r="Z19" i="13"/>
  <c r="AB19" i="13"/>
  <c r="Z18" i="13"/>
  <c r="AC18" i="13"/>
  <c r="AB18" i="13"/>
  <c r="L36" i="13"/>
  <c r="AC16" i="13"/>
  <c r="AB16" i="13"/>
  <c r="AB10" i="13"/>
  <c r="AC11" i="13"/>
  <c r="AB17" i="13"/>
  <c r="AC15" i="13"/>
  <c r="Z15" i="13"/>
  <c r="AB15" i="13"/>
  <c r="AM33" i="8"/>
  <c r="AB9" i="13"/>
  <c r="N37" i="13"/>
  <c r="O37" i="13"/>
  <c r="P37" i="13"/>
  <c r="Q37" i="13"/>
  <c r="U37" i="13"/>
  <c r="V37" i="13"/>
  <c r="AD8" i="13"/>
  <c r="AL27" i="8"/>
  <c r="AD6" i="13"/>
  <c r="AD7" i="13"/>
  <c r="AD5" i="13"/>
  <c r="E14" i="9" l="1"/>
  <c r="C15" i="9"/>
  <c r="AH29" i="8"/>
  <c r="AN29" i="8" s="1"/>
  <c r="AM29" i="8"/>
  <c r="AK29" i="8"/>
  <c r="AH28" i="8"/>
  <c r="AN28" i="8" s="1"/>
  <c r="AM28" i="8"/>
  <c r="AL28" i="8"/>
  <c r="AK28" i="8"/>
  <c r="AH27" i="8"/>
  <c r="AN27" i="8" s="1"/>
  <c r="AM27" i="8"/>
  <c r="AK27" i="8"/>
  <c r="AH26" i="8"/>
  <c r="AN26" i="8" s="1"/>
  <c r="AM26" i="8"/>
  <c r="AL26" i="8"/>
  <c r="AK26" i="8"/>
  <c r="AL29" i="8"/>
  <c r="C28" i="13"/>
  <c r="E27" i="13"/>
  <c r="AC8" i="13"/>
  <c r="Z8" i="13"/>
  <c r="AB8" i="13"/>
  <c r="AD37" i="13"/>
  <c r="C6" i="13"/>
  <c r="C7" i="13" s="1"/>
  <c r="E5" i="13"/>
  <c r="C7" i="9"/>
  <c r="E7" i="9" s="1"/>
  <c r="C8" i="9"/>
  <c r="I18" i="9"/>
  <c r="J18" i="9"/>
  <c r="K18" i="9"/>
  <c r="L18" i="9"/>
  <c r="P18" i="9"/>
  <c r="Q18" i="9"/>
  <c r="R18" i="9"/>
  <c r="S18" i="9"/>
  <c r="W18" i="9"/>
  <c r="X18" i="9"/>
  <c r="Y18" i="9"/>
  <c r="Z18" i="9"/>
  <c r="G18" i="9"/>
  <c r="G39" i="8"/>
  <c r="C6" i="9"/>
  <c r="E6" i="9" s="1"/>
  <c r="E5" i="9"/>
  <c r="AM23" i="8"/>
  <c r="AL23" i="8"/>
  <c r="AK22" i="8"/>
  <c r="AL21" i="8"/>
  <c r="AK20" i="8"/>
  <c r="AM18" i="8"/>
  <c r="AM19" i="8"/>
  <c r="AL18" i="8"/>
  <c r="AL19" i="8"/>
  <c r="AK18" i="8"/>
  <c r="AK19" i="8"/>
  <c r="AH18" i="8"/>
  <c r="AN18" i="8" s="1"/>
  <c r="AH19" i="8"/>
  <c r="AN19" i="8" s="1"/>
  <c r="Z40" i="13"/>
  <c r="AD21" i="9"/>
  <c r="E15" i="9" l="1"/>
  <c r="C16" i="9"/>
  <c r="E16" i="9" s="1"/>
  <c r="U18" i="9"/>
  <c r="N18" i="9"/>
  <c r="E8" i="9"/>
  <c r="C9" i="9"/>
  <c r="AM25" i="8"/>
  <c r="AH25" i="8"/>
  <c r="AN25" i="8" s="1"/>
  <c r="AL25" i="8"/>
  <c r="AK25" i="8"/>
  <c r="AH24" i="8"/>
  <c r="AN24" i="8" s="1"/>
  <c r="AL24" i="8"/>
  <c r="AK24" i="8"/>
  <c r="AM24" i="8"/>
  <c r="AH23" i="8"/>
  <c r="AN23" i="8" s="1"/>
  <c r="AH21" i="8"/>
  <c r="AN21" i="8" s="1"/>
  <c r="AK21" i="8"/>
  <c r="AM20" i="8"/>
  <c r="AH20" i="8"/>
  <c r="AN20" i="8" s="1"/>
  <c r="AL20" i="8"/>
  <c r="AM22" i="8"/>
  <c r="AL22" i="8"/>
  <c r="AK23" i="8"/>
  <c r="E28" i="13"/>
  <c r="C29" i="13"/>
  <c r="R37" i="13"/>
  <c r="AA18" i="9"/>
  <c r="M18" i="9"/>
  <c r="AB18" i="9"/>
  <c r="AG18" i="9" s="1"/>
  <c r="S37" i="13"/>
  <c r="AC6" i="13"/>
  <c r="E7" i="13"/>
  <c r="C8" i="13"/>
  <c r="AB6" i="13"/>
  <c r="Z5" i="13"/>
  <c r="AB7" i="13"/>
  <c r="AB5" i="13"/>
  <c r="AC7" i="13"/>
  <c r="Z7" i="13"/>
  <c r="AC5" i="13"/>
  <c r="Z6" i="13"/>
  <c r="E6" i="13"/>
  <c r="T18" i="9"/>
  <c r="AH22" i="8"/>
  <c r="AN22" i="8" s="1"/>
  <c r="AM21" i="8"/>
  <c r="AD40" i="13"/>
  <c r="AB40" i="13"/>
  <c r="Z42" i="13"/>
  <c r="AF18" i="9" l="1"/>
  <c r="AE18" i="9"/>
  <c r="C10" i="9"/>
  <c r="E9" i="9"/>
  <c r="C30" i="13"/>
  <c r="E29" i="13"/>
  <c r="AC37" i="13"/>
  <c r="Z37" i="13"/>
  <c r="E8" i="13"/>
  <c r="C9" i="13"/>
  <c r="AD18" i="9"/>
  <c r="AH18" i="9" s="1"/>
  <c r="AM17" i="8"/>
  <c r="AH17" i="8"/>
  <c r="AN17" i="8" s="1"/>
  <c r="AK17" i="8"/>
  <c r="AL16" i="8"/>
  <c r="C11" i="9" l="1"/>
  <c r="E10" i="9"/>
  <c r="AL17" i="8"/>
  <c r="AH16" i="8"/>
  <c r="AN16" i="8" s="1"/>
  <c r="AM16" i="8"/>
  <c r="E30" i="13"/>
  <c r="C31" i="13"/>
  <c r="E9" i="13"/>
  <c r="C10" i="13"/>
  <c r="AK16" i="8"/>
  <c r="C12" i="9" l="1"/>
  <c r="E12" i="9" s="1"/>
  <c r="E11" i="9"/>
  <c r="E31" i="13"/>
  <c r="C32" i="13"/>
  <c r="E10" i="13"/>
  <c r="C11" i="13"/>
  <c r="G48" i="13"/>
  <c r="AG21" i="9"/>
  <c r="AF21" i="9"/>
  <c r="AE21" i="9"/>
  <c r="G53" i="8"/>
  <c r="AF51" i="8"/>
  <c r="AF50" i="8"/>
  <c r="AF49" i="8"/>
  <c r="AF48" i="8"/>
  <c r="AF47" i="8"/>
  <c r="AF46" i="8"/>
  <c r="AF45" i="8"/>
  <c r="AF44" i="8"/>
  <c r="AF43" i="8"/>
  <c r="AF42" i="8"/>
  <c r="AB43" i="8"/>
  <c r="AB44" i="8"/>
  <c r="AB45" i="8"/>
  <c r="AB46" i="8"/>
  <c r="AB47" i="8"/>
  <c r="AB51" i="8"/>
  <c r="AB50" i="8"/>
  <c r="AB49" i="8"/>
  <c r="AA51" i="8"/>
  <c r="AA50" i="8"/>
  <c r="AA49" i="8"/>
  <c r="AA43" i="8"/>
  <c r="AA44" i="8"/>
  <c r="AA45" i="8"/>
  <c r="AA46" i="8"/>
  <c r="AA47" i="8"/>
  <c r="N51" i="8"/>
  <c r="N50" i="8"/>
  <c r="N49" i="8"/>
  <c r="N43" i="8"/>
  <c r="N44" i="8"/>
  <c r="N45" i="8"/>
  <c r="N46" i="8"/>
  <c r="N47" i="8"/>
  <c r="M44" i="8"/>
  <c r="M45" i="8"/>
  <c r="M46" i="8"/>
  <c r="M47" i="8"/>
  <c r="M48" i="8"/>
  <c r="M49" i="8"/>
  <c r="M50" i="8"/>
  <c r="M51" i="8"/>
  <c r="M43" i="8"/>
  <c r="AL42" i="8"/>
  <c r="AK42" i="8"/>
  <c r="I39" i="8"/>
  <c r="J39" i="8"/>
  <c r="K39" i="8"/>
  <c r="L39" i="8"/>
  <c r="P39" i="8"/>
  <c r="Q39" i="8"/>
  <c r="R39" i="8"/>
  <c r="S39" i="8"/>
  <c r="W39" i="8"/>
  <c r="X39" i="8"/>
  <c r="Y39" i="8"/>
  <c r="Z39" i="8"/>
  <c r="AD39" i="8"/>
  <c r="AE39" i="8"/>
  <c r="E32" i="13" l="1"/>
  <c r="C33" i="13"/>
  <c r="AH42" i="8"/>
  <c r="AN42" i="8" s="1"/>
  <c r="E11" i="13"/>
  <c r="C12" i="13"/>
  <c r="AM42" i="8"/>
  <c r="C34" i="13" l="1"/>
  <c r="E34" i="13" s="1"/>
  <c r="E33" i="13"/>
  <c r="E12" i="13"/>
  <c r="C15" i="13"/>
  <c r="AL15" i="8"/>
  <c r="AN44" i="8"/>
  <c r="AL43" i="8"/>
  <c r="AM43" i="8"/>
  <c r="AK44" i="8"/>
  <c r="AL44" i="8"/>
  <c r="AM44" i="8"/>
  <c r="AK45" i="8"/>
  <c r="AL45" i="8"/>
  <c r="AM45" i="8"/>
  <c r="AK46" i="8"/>
  <c r="AL46" i="8"/>
  <c r="AM46" i="8"/>
  <c r="AK47" i="8"/>
  <c r="AL47" i="8"/>
  <c r="AM47" i="8"/>
  <c r="AL48" i="8"/>
  <c r="AK49" i="8"/>
  <c r="AL49" i="8"/>
  <c r="AM49" i="8"/>
  <c r="AK50" i="8"/>
  <c r="AL50" i="8"/>
  <c r="AM50" i="8"/>
  <c r="AK51" i="8"/>
  <c r="AL51" i="8"/>
  <c r="AM51" i="8"/>
  <c r="AF23" i="9"/>
  <c r="AF24" i="9"/>
  <c r="AF25" i="9"/>
  <c r="AF26" i="9"/>
  <c r="AF27" i="9"/>
  <c r="AF28" i="9"/>
  <c r="AF29" i="9"/>
  <c r="AF30" i="9"/>
  <c r="AF22" i="9"/>
  <c r="AE22" i="9"/>
  <c r="AG22" i="9"/>
  <c r="AE23" i="9"/>
  <c r="AG23" i="9"/>
  <c r="AE24" i="9"/>
  <c r="AG24" i="9"/>
  <c r="AE25" i="9"/>
  <c r="AG25" i="9"/>
  <c r="AE26" i="9"/>
  <c r="AG26" i="9"/>
  <c r="AG27" i="9"/>
  <c r="AE28" i="9"/>
  <c r="AG28" i="9"/>
  <c r="AE29" i="9"/>
  <c r="AG29" i="9"/>
  <c r="AE30" i="9"/>
  <c r="AG30" i="9"/>
  <c r="AD41" i="13"/>
  <c r="S41" i="13"/>
  <c r="R41" i="13"/>
  <c r="L41" i="13"/>
  <c r="K41" i="13"/>
  <c r="X49" i="13"/>
  <c r="W49" i="13"/>
  <c r="S49" i="13"/>
  <c r="R49" i="13"/>
  <c r="L49" i="13"/>
  <c r="K49" i="13"/>
  <c r="AD48" i="13"/>
  <c r="S48" i="13"/>
  <c r="R48" i="13"/>
  <c r="J48" i="13"/>
  <c r="I48" i="13"/>
  <c r="H48" i="13"/>
  <c r="AD47" i="13"/>
  <c r="AC47" i="13"/>
  <c r="AB47" i="13"/>
  <c r="Z47" i="13"/>
  <c r="AD46" i="13"/>
  <c r="S46" i="13"/>
  <c r="R46" i="13"/>
  <c r="L46" i="13"/>
  <c r="K46" i="13"/>
  <c r="AD45" i="13"/>
  <c r="S45" i="13"/>
  <c r="R45" i="13"/>
  <c r="L45" i="13"/>
  <c r="K45" i="13"/>
  <c r="AD44" i="13"/>
  <c r="AC44" i="13"/>
  <c r="AB44" i="13"/>
  <c r="Z44" i="13"/>
  <c r="S43" i="13"/>
  <c r="R43" i="13"/>
  <c r="Z43" i="13" s="1"/>
  <c r="J36" i="13"/>
  <c r="H36" i="13"/>
  <c r="AL53" i="8" l="1"/>
  <c r="C16" i="13"/>
  <c r="E15" i="13"/>
  <c r="H37" i="13"/>
  <c r="I37" i="13"/>
  <c r="J37" i="13"/>
  <c r="Z41" i="13"/>
  <c r="AC48" i="13"/>
  <c r="AK15" i="8"/>
  <c r="AM15" i="8"/>
  <c r="AC41" i="13"/>
  <c r="AB46" i="13"/>
  <c r="AC45" i="13"/>
  <c r="AB49" i="13"/>
  <c r="AB41" i="13"/>
  <c r="L48" i="13"/>
  <c r="AH15" i="8"/>
  <c r="AN15" i="8" s="1"/>
  <c r="Z49" i="13"/>
  <c r="Z45" i="13"/>
  <c r="AD49" i="13"/>
  <c r="L37" i="13"/>
  <c r="Z46" i="13"/>
  <c r="AC46" i="13"/>
  <c r="AB45" i="13"/>
  <c r="K36" i="13"/>
  <c r="K37" i="13" s="1"/>
  <c r="K48" i="13"/>
  <c r="Z48" i="13" s="1"/>
  <c r="AC49" i="13"/>
  <c r="AB37" i="13" l="1"/>
  <c r="C17" i="13"/>
  <c r="E16" i="13"/>
  <c r="AB48" i="13"/>
  <c r="E17" i="13" l="1"/>
  <c r="C18" i="13"/>
  <c r="D25" i="12"/>
  <c r="D26" i="12" s="1"/>
  <c r="D27" i="12" s="1"/>
  <c r="D28" i="12" s="1"/>
  <c r="D29" i="12" s="1"/>
  <c r="D30" i="12" s="1"/>
  <c r="D31" i="12" s="1"/>
  <c r="D32" i="12" s="1"/>
  <c r="D33" i="12" s="1"/>
  <c r="D34" i="12" s="1"/>
  <c r="D35" i="12" s="1"/>
  <c r="B25" i="12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D6" i="12"/>
  <c r="D7" i="12" s="1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B6" i="12"/>
  <c r="B7" i="12" s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A6" i="12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BB1" i="12"/>
  <c r="AP1" i="12"/>
  <c r="AD1" i="12"/>
  <c r="R1" i="12"/>
  <c r="AP10" i="11"/>
  <c r="AP11" i="11" s="1"/>
  <c r="AP12" i="11" s="1"/>
  <c r="AP13" i="11" s="1"/>
  <c r="AP14" i="11" s="1"/>
  <c r="AP15" i="11" s="1"/>
  <c r="AP16" i="11" s="1"/>
  <c r="AL9" i="11"/>
  <c r="AL10" i="11" s="1"/>
  <c r="AL11" i="11" s="1"/>
  <c r="AL12" i="11" s="1"/>
  <c r="AL13" i="11" s="1"/>
  <c r="AL14" i="11" s="1"/>
  <c r="AU7" i="11"/>
  <c r="AU8" i="11" s="1"/>
  <c r="AU9" i="11" s="1"/>
  <c r="AU10" i="11" s="1"/>
  <c r="AU11" i="11" s="1"/>
  <c r="AU12" i="11" s="1"/>
  <c r="AU13" i="11" s="1"/>
  <c r="AU14" i="11" s="1"/>
  <c r="AU15" i="11" s="1"/>
  <c r="AU16" i="11" s="1"/>
  <c r="AU17" i="11" s="1"/>
  <c r="AP7" i="11"/>
  <c r="AK7" i="11"/>
  <c r="AK8" i="11" s="1"/>
  <c r="AK9" i="11" s="1"/>
  <c r="AK10" i="11" s="1"/>
  <c r="AK11" i="11" s="1"/>
  <c r="AK12" i="11" s="1"/>
  <c r="AK13" i="11" s="1"/>
  <c r="AK14" i="11" s="1"/>
  <c r="AK15" i="11" s="1"/>
  <c r="AK16" i="11" s="1"/>
  <c r="AK5" i="11"/>
  <c r="D5" i="11"/>
  <c r="D6" i="11" s="1"/>
  <c r="D7" i="11" s="1"/>
  <c r="D8" i="11" s="1"/>
  <c r="D9" i="11" s="1"/>
  <c r="D10" i="11" s="1"/>
  <c r="D11" i="11" s="1"/>
  <c r="D12" i="11" s="1"/>
  <c r="D13" i="11" s="1"/>
  <c r="D14" i="11" s="1"/>
  <c r="D15" i="11" s="1"/>
  <c r="D16" i="11" s="1"/>
  <c r="D17" i="11" s="1"/>
  <c r="D18" i="11" s="1"/>
  <c r="D19" i="11" s="1"/>
  <c r="D20" i="11" s="1"/>
  <c r="B5" i="1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BA1" i="11"/>
  <c r="AO1" i="11"/>
  <c r="AC1" i="11"/>
  <c r="Q1" i="11"/>
  <c r="AN15" i="10"/>
  <c r="AN14" i="10"/>
  <c r="AM14" i="10"/>
  <c r="AM15" i="10" s="1"/>
  <c r="AM16" i="10" s="1"/>
  <c r="B9" i="10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D8" i="10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B8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B5" i="10"/>
  <c r="AU1" i="10"/>
  <c r="AE1" i="10"/>
  <c r="S1" i="10"/>
  <c r="E18" i="13" l="1"/>
  <c r="C19" i="13"/>
  <c r="AD22" i="9"/>
  <c r="AD23" i="9"/>
  <c r="AH23" i="9" s="1"/>
  <c r="AD24" i="9"/>
  <c r="AH24" i="9" s="1"/>
  <c r="E19" i="13" l="1"/>
  <c r="C20" i="13"/>
  <c r="AH22" i="9"/>
  <c r="AD30" i="9"/>
  <c r="AH30" i="9" s="1"/>
  <c r="AD29" i="9"/>
  <c r="AH29" i="9" s="1"/>
  <c r="AD28" i="9"/>
  <c r="AH28" i="9" s="1"/>
  <c r="N27" i="9"/>
  <c r="M27" i="9"/>
  <c r="AD26" i="9"/>
  <c r="AH26" i="9" s="1"/>
  <c r="AD25" i="9"/>
  <c r="AH25" i="9" s="1"/>
  <c r="E20" i="13" l="1"/>
  <c r="C21" i="13"/>
  <c r="AE27" i="9"/>
  <c r="AD27" i="9"/>
  <c r="E21" i="13" l="1"/>
  <c r="C22" i="13"/>
  <c r="AH27" i="9"/>
  <c r="E22" i="13" l="1"/>
  <c r="C23" i="13"/>
  <c r="AK43" i="8"/>
  <c r="AH43" i="8"/>
  <c r="AF7" i="8"/>
  <c r="M7" i="8"/>
  <c r="M8" i="8"/>
  <c r="I53" i="8"/>
  <c r="J53" i="8"/>
  <c r="K53" i="8"/>
  <c r="L53" i="8"/>
  <c r="P53" i="8"/>
  <c r="Q53" i="8"/>
  <c r="R53" i="8"/>
  <c r="S53" i="8"/>
  <c r="T53" i="8"/>
  <c r="U53" i="8"/>
  <c r="W53" i="8"/>
  <c r="X53" i="8"/>
  <c r="Y53" i="8"/>
  <c r="Z53" i="8"/>
  <c r="AD53" i="8"/>
  <c r="AE53" i="8"/>
  <c r="AF53" i="8"/>
  <c r="AH45" i="8"/>
  <c r="E23" i="13" l="1"/>
  <c r="C24" i="13"/>
  <c r="E24" i="13" s="1"/>
  <c r="AN45" i="8"/>
  <c r="AN43" i="8"/>
  <c r="AH7" i="8"/>
  <c r="AN7" i="8" s="1"/>
  <c r="AH46" i="8" l="1"/>
  <c r="AH47" i="8"/>
  <c r="AN47" i="8" s="1"/>
  <c r="AH49" i="8"/>
  <c r="AN49" i="8" s="1"/>
  <c r="AH50" i="8"/>
  <c r="AN50" i="8" s="1"/>
  <c r="AH51" i="8"/>
  <c r="AN51" i="8" s="1"/>
  <c r="AN46" i="8" l="1"/>
  <c r="C6" i="8"/>
  <c r="C7" i="8" s="1"/>
  <c r="C8" i="8" s="1"/>
  <c r="AF6" i="8"/>
  <c r="AA6" i="8"/>
  <c r="M6" i="8"/>
  <c r="AF8" i="8"/>
  <c r="AA8" i="8"/>
  <c r="T8" i="8"/>
  <c r="AF5" i="8"/>
  <c r="AA5" i="8"/>
  <c r="T5" i="8"/>
  <c r="M5" i="8"/>
  <c r="AB6" i="8"/>
  <c r="AB8" i="8"/>
  <c r="AM13" i="8"/>
  <c r="AM14" i="8"/>
  <c r="U6" i="8"/>
  <c r="AL6" i="8" s="1"/>
  <c r="U8" i="8"/>
  <c r="AL13" i="8"/>
  <c r="AL14" i="8"/>
  <c r="N6" i="8"/>
  <c r="N8" i="8"/>
  <c r="AK8" i="8" s="1"/>
  <c r="AK14" i="8"/>
  <c r="AB48" i="8"/>
  <c r="AA48" i="8"/>
  <c r="AA53" i="8" s="1"/>
  <c r="N48" i="8"/>
  <c r="M53" i="8"/>
  <c r="E5" i="8"/>
  <c r="N5" i="8"/>
  <c r="U5" i="8"/>
  <c r="AB5" i="8"/>
  <c r="AM8" i="8" l="1"/>
  <c r="AL8" i="8"/>
  <c r="T39" i="8"/>
  <c r="AB53" i="8"/>
  <c r="AM48" i="8"/>
  <c r="AM53" i="8" s="1"/>
  <c r="N39" i="8"/>
  <c r="U39" i="8"/>
  <c r="N53" i="8"/>
  <c r="AK48" i="8"/>
  <c r="AK53" i="8" s="1"/>
  <c r="M39" i="8"/>
  <c r="AA39" i="8"/>
  <c r="AF39" i="8"/>
  <c r="AB39" i="8"/>
  <c r="AK6" i="8"/>
  <c r="AK5" i="8"/>
  <c r="AL5" i="8"/>
  <c r="AM7" i="8"/>
  <c r="AL7" i="8"/>
  <c r="AM5" i="8"/>
  <c r="AK7" i="8"/>
  <c r="AM6" i="8"/>
  <c r="AH48" i="8"/>
  <c r="E6" i="8"/>
  <c r="AH8" i="8"/>
  <c r="AN8" i="8" s="1"/>
  <c r="AH5" i="8"/>
  <c r="AN5" i="8" s="1"/>
  <c r="AH14" i="8"/>
  <c r="AN14" i="8" s="1"/>
  <c r="AH6" i="8"/>
  <c r="AN6" i="8" s="1"/>
  <c r="AH13" i="8"/>
  <c r="AN13" i="8" s="1"/>
  <c r="E8" i="8"/>
  <c r="C13" i="8"/>
  <c r="E7" i="8"/>
  <c r="AL39" i="8" l="1"/>
  <c r="AN48" i="8"/>
  <c r="AH53" i="8"/>
  <c r="AN53" i="8" s="1"/>
  <c r="AK39" i="8"/>
  <c r="AM39" i="8"/>
  <c r="AH39" i="8"/>
  <c r="AN39" i="8" s="1"/>
  <c r="E13" i="8"/>
  <c r="C14" i="8"/>
  <c r="C15" i="8" s="1"/>
  <c r="C16" i="8" s="1"/>
  <c r="C17" i="8" l="1"/>
  <c r="E16" i="8"/>
  <c r="E15" i="8"/>
  <c r="E14" i="8"/>
  <c r="C18" i="8" l="1"/>
  <c r="E17" i="8"/>
  <c r="C19" i="8" l="1"/>
  <c r="E18" i="8"/>
  <c r="C20" i="8" l="1"/>
  <c r="E19" i="8"/>
  <c r="C21" i="8" l="1"/>
  <c r="E20" i="8"/>
  <c r="C22" i="8" l="1"/>
  <c r="E21" i="8"/>
  <c r="E22" i="8" l="1"/>
  <c r="C23" i="8"/>
  <c r="E23" i="8" l="1"/>
  <c r="C24" i="8"/>
  <c r="C25" i="8" l="1"/>
  <c r="E24" i="8"/>
  <c r="C26" i="8" l="1"/>
  <c r="E25" i="8"/>
  <c r="C27" i="8" l="1"/>
  <c r="E26" i="8"/>
  <c r="C28" i="8" l="1"/>
  <c r="E27" i="8"/>
  <c r="E28" i="8" l="1"/>
  <c r="C29" i="8"/>
  <c r="E29" i="8" l="1"/>
  <c r="C30" i="8"/>
  <c r="E30" i="8" l="1"/>
  <c r="C31" i="8"/>
  <c r="E31" i="8" l="1"/>
  <c r="C32" i="8"/>
  <c r="C33" i="8" l="1"/>
  <c r="E32" i="8"/>
  <c r="C34" i="8" l="1"/>
  <c r="E33" i="8"/>
  <c r="C35" i="8" l="1"/>
  <c r="E34" i="8"/>
  <c r="C36" i="8" l="1"/>
  <c r="E35" i="8"/>
  <c r="E36" i="8" l="1"/>
  <c r="C37" i="8"/>
  <c r="E37" i="8" s="1"/>
</calcChain>
</file>

<file path=xl/sharedStrings.xml><?xml version="1.0" encoding="utf-8"?>
<sst xmlns="http://schemas.openxmlformats.org/spreadsheetml/2006/main" count="774" uniqueCount="206">
  <si>
    <t>Information page for enclosed trapping summaries</t>
  </si>
  <si>
    <t>General Information</t>
  </si>
  <si>
    <t>1.  All data are preliminary, are subject to revision, and should be cited as such.</t>
  </si>
  <si>
    <t xml:space="preserve">2.  Trapping numbers and totals at Junction City and Willow Creek weirs are not total population estimates.  </t>
  </si>
  <si>
    <t>3.  Fish trapped at the weirs are a sub-sample of the population.  These fish are tagged for the purpose of estimating the population size using what is known as</t>
  </si>
  <si>
    <t xml:space="preserve">     a "mark and recapture" estimator.  Population estimates are formulated at the end of each run year.</t>
  </si>
  <si>
    <t>4.  Trinity River Hatchery totals are actual counts reflective of all fish which have entered and been processed at the facility.</t>
  </si>
  <si>
    <t xml:space="preserve">5.  Tags placed on fish trapped at the weirs are used for population estimates and angler harvest estimates.    </t>
  </si>
  <si>
    <t>6.  Fishing is not allowed within 750 feet of the weirs which are marked with signs at the upstream and downstream ends of the closure.</t>
  </si>
  <si>
    <t xml:space="preserve">7.  Fin clip totals (AD and RM) at the weirs and hatchery are used to estimate the hatchery contributions to each run.  Currently, 100% of the steelhead (AD clip) </t>
  </si>
  <si>
    <t xml:space="preserve">     and Coho Salmon (AD clip or RM clip) are marked at the hatchery prior to release as juveniles. Chinook Salmon (AD clip) are marked at a rate of approximately 25% prior to release.</t>
  </si>
  <si>
    <t>8.  Weir installation and removal dates are variable from year to year and are affected by river flow and funding levels.</t>
  </si>
  <si>
    <t>9.  Previous year totals are not always for the same time periods and should not be used for absolute comparisons, note installation date notes for each site.</t>
  </si>
  <si>
    <t>10.  Adult and grilse (jack) counts are based on provisional cut-off sizes.  The actual age composition of the run is determined post season.</t>
  </si>
  <si>
    <t>Junction City weir</t>
  </si>
  <si>
    <t xml:space="preserve">1.  Junction City weir is designed to capture/estimate the population of spring Chinook Salmon and is typically operated from June or early July (flow dependant) </t>
  </si>
  <si>
    <t xml:space="preserve">     through September. The weir is "fished" Sunday evening through Friday afternoon.  The weir is not fished on weekends and afternoons to allow fish passage.</t>
  </si>
  <si>
    <t xml:space="preserve">2.  Fall Chinook and Coho Salmon, steelhead and brown trout are also captured at Junction City weir.  We do not attempt make population estimates for these </t>
  </si>
  <si>
    <t xml:space="preserve">    species at Junction City weir. </t>
  </si>
  <si>
    <t>3.  All salmonids in good condition are tagged with a "spaghetti tag" which is pvc tubing placed behind the dorsal fin.  Each tag has a number and is inscribed with our address.</t>
  </si>
  <si>
    <t>4. Not all non-target species are marked in each year.</t>
  </si>
  <si>
    <t xml:space="preserve">Willow Creek weir </t>
  </si>
  <si>
    <t xml:space="preserve">1.  Willow Creek weir is designed to capture and estimate the population of fall Chinook Salmon and Coho Salmon and adult fall-run steelhead, and is typically operated from </t>
  </si>
  <si>
    <t xml:space="preserve">     mid-late August through November (flows permitting). The weir is "fished in the same manner as Junction City above, with 5 trapping days and 2 opened days</t>
  </si>
  <si>
    <t>2. The tail end of the spring Chinook Salmon run can be captured at Willow Creek, however we do not attempt to estimate this run of Chinook at Willow Creek weir.</t>
  </si>
  <si>
    <t>3. All fish deemed in good condition at Willow Creek weir are tagged with spaghetti tags inscribed with our address.</t>
  </si>
  <si>
    <t>Trinity River Hatchery</t>
  </si>
  <si>
    <t>1.  Hatchery summaries are not always posted on a weekly basis due to the large amount of data collection and entry.</t>
  </si>
  <si>
    <t>2.  All hatchery totals are complete counts of what has been processed at the facility.</t>
  </si>
  <si>
    <t>3.  Hatchery totals do not include fish which are being held in on-site ponds for ripening and future spawning.</t>
  </si>
  <si>
    <t>4.  There is a break in spawning operations, usually in October, to facilitate separation of spring- and fall-run Chinook Salmon.</t>
  </si>
  <si>
    <t>5.  The hatchery serves as our main recovery point for fish tagged at the two weirs.</t>
  </si>
  <si>
    <r>
      <t xml:space="preserve">Junction City Weir trapping summary for the 2026 season. 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 xml:space="preserve"> </t>
    </r>
  </si>
  <si>
    <t xml:space="preserve"> </t>
  </si>
  <si>
    <t>Chinook</t>
  </si>
  <si>
    <t>Coho</t>
  </si>
  <si>
    <t>Steelhead</t>
  </si>
  <si>
    <t>Brown trout</t>
  </si>
  <si>
    <t>Julian</t>
  </si>
  <si>
    <t>Trap</t>
  </si>
  <si>
    <r>
      <t xml:space="preserve">Grilse </t>
    </r>
    <r>
      <rPr>
        <b/>
        <vertAlign val="superscript"/>
        <sz val="10"/>
        <rFont val="Arial"/>
        <family val="2"/>
      </rPr>
      <t>2</t>
    </r>
  </si>
  <si>
    <r>
      <t>Adults</t>
    </r>
    <r>
      <rPr>
        <b/>
        <vertAlign val="superscript"/>
        <sz val="10"/>
        <rFont val="Arial"/>
        <family val="2"/>
      </rPr>
      <t xml:space="preserve"> </t>
    </r>
  </si>
  <si>
    <t>Combined</t>
  </si>
  <si>
    <t>Adults</t>
  </si>
  <si>
    <r>
      <t xml:space="preserve">1/2 lbers </t>
    </r>
    <r>
      <rPr>
        <b/>
        <vertAlign val="superscript"/>
        <sz val="10"/>
        <rFont val="Arial"/>
        <family val="2"/>
      </rPr>
      <t>2</t>
    </r>
  </si>
  <si>
    <t>HATCHERY ORIGIN</t>
  </si>
  <si>
    <t>Average/Trapday</t>
  </si>
  <si>
    <t>week</t>
  </si>
  <si>
    <t>Inclusive dates (2026)</t>
  </si>
  <si>
    <t>days</t>
  </si>
  <si>
    <t>Total</t>
  </si>
  <si>
    <r>
      <t xml:space="preserve">Ads </t>
    </r>
    <r>
      <rPr>
        <b/>
        <vertAlign val="superscript"/>
        <sz val="10"/>
        <rFont val="Arial"/>
        <family val="2"/>
      </rPr>
      <t xml:space="preserve">3 </t>
    </r>
  </si>
  <si>
    <r>
      <t xml:space="preserve">Ads </t>
    </r>
    <r>
      <rPr>
        <b/>
        <vertAlign val="superscript"/>
        <sz val="10"/>
        <rFont val="Arial"/>
        <family val="2"/>
      </rPr>
      <t>3</t>
    </r>
  </si>
  <si>
    <t>GT</t>
  </si>
  <si>
    <t>JW</t>
  </si>
  <si>
    <t>KS % clip</t>
  </si>
  <si>
    <t>CO % clip</t>
  </si>
  <si>
    <t>SHD % clip</t>
  </si>
  <si>
    <t xml:space="preserve"> ----</t>
  </si>
  <si>
    <t>-</t>
  </si>
  <si>
    <t>2026 Season to Date:</t>
  </si>
  <si>
    <r>
      <t>2025 Season Totals</t>
    </r>
    <r>
      <rPr>
        <b/>
        <vertAlign val="superscript"/>
        <sz val="10"/>
        <rFont val="Arial"/>
        <family val="2"/>
      </rPr>
      <t>4,6,7</t>
    </r>
    <r>
      <rPr>
        <b/>
        <sz val="10"/>
        <rFont val="Arial"/>
        <family val="2"/>
      </rPr>
      <t>:</t>
    </r>
  </si>
  <si>
    <r>
      <t>2024 Season Totals</t>
    </r>
    <r>
      <rPr>
        <b/>
        <vertAlign val="superscript"/>
        <sz val="10"/>
        <rFont val="Arial"/>
        <family val="2"/>
      </rPr>
      <t>4,5,6</t>
    </r>
    <r>
      <rPr>
        <b/>
        <sz val="10"/>
        <rFont val="Arial"/>
        <family val="2"/>
      </rPr>
      <t>:</t>
    </r>
  </si>
  <si>
    <r>
      <t>2023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</si>
  <si>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2022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</si>
  <si>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2021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</si>
  <si>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2020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</si>
  <si>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2019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</si>
  <si>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2018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</si>
  <si>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2017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</si>
  <si>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2016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</si>
  <si>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2015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</si>
  <si>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t>Mean longer season (post 2020)</t>
  </si>
  <si>
    <t>Mean shorter season (pre 2021)</t>
  </si>
  <si>
    <t>Notes:</t>
  </si>
  <si>
    <t>1/  Summary based on real time unedited data.  Not to be used for analysis.</t>
  </si>
  <si>
    <t>2/  Preliminarily we use a minimum adult size of 55 cm Fork Length (FL) for both Chinook and Coho Salmon.  Steelhead &lt;42 cm FL are considered half-pounders.</t>
  </si>
  <si>
    <t>3/  Ads denote adipose fin-clipped fish. Clip counts are a subset of the total shown.</t>
  </si>
  <si>
    <t>4/ Totals are for entire season. Historical tab includes cumulative totals by julian week</t>
  </si>
  <si>
    <t>5/  BY 2019 Chinook were not fin-clipped.</t>
  </si>
  <si>
    <t>6/ Preliminarily we use a mimimum adult size of 55 cm Fork Length (FL) for Chinook in the Season Totals for 2024/2025 until the analysis has been finalized</t>
  </si>
  <si>
    <t>7/ Results are preliminary pending final QA/QC</t>
  </si>
  <si>
    <r>
      <t xml:space="preserve">2026 Willow Creek Weir trapping summary. </t>
    </r>
    <r>
      <rPr>
        <b/>
        <vertAlign val="superscript"/>
        <sz val="10"/>
        <rFont val="Arial"/>
        <family val="2"/>
      </rPr>
      <t>1</t>
    </r>
  </si>
  <si>
    <r>
      <t>1/2 lbers</t>
    </r>
    <r>
      <rPr>
        <b/>
        <vertAlign val="superscript"/>
        <sz val="10"/>
        <rFont val="Arial"/>
        <family val="2"/>
      </rPr>
      <t xml:space="preserve"> 2</t>
    </r>
  </si>
  <si>
    <t>% clip KS</t>
  </si>
  <si>
    <t>% clip CO</t>
  </si>
  <si>
    <t>% clip SH</t>
  </si>
  <si>
    <t>avg /trpdy</t>
  </si>
  <si>
    <r>
      <t xml:space="preserve">2025 Season Totals </t>
    </r>
    <r>
      <rPr>
        <b/>
        <vertAlign val="superscript"/>
        <sz val="10"/>
        <rFont val="Arial"/>
        <family val="2"/>
      </rPr>
      <t>4,6,7</t>
    </r>
    <r>
      <rPr>
        <b/>
        <sz val="10"/>
        <rFont val="Arial"/>
        <family val="2"/>
      </rPr>
      <t>:</t>
    </r>
  </si>
  <si>
    <r>
      <t xml:space="preserve">2024 Season Totals </t>
    </r>
    <r>
      <rPr>
        <b/>
        <vertAlign val="superscript"/>
        <sz val="10"/>
        <rFont val="Arial"/>
        <family val="2"/>
      </rPr>
      <t>4,5,6:</t>
    </r>
  </si>
  <si>
    <r>
      <t xml:space="preserve">2023 Season Totals </t>
    </r>
    <r>
      <rPr>
        <b/>
        <vertAlign val="superscript"/>
        <sz val="10"/>
        <rFont val="Arial"/>
        <family val="2"/>
      </rPr>
      <t>4,5:</t>
    </r>
  </si>
  <si>
    <t>Mean:</t>
  </si>
  <si>
    <t>2/ Preliminarily we use a minimum adult size of 55 cm Fork Length (FL) for both Chinook and Coho salmon.  Steelhead &lt;42 cm FL are considered half-pounders.</t>
  </si>
  <si>
    <t xml:space="preserve">4/ Totals are for entire season, but you can check out cumulative to the week on historical tabs for each site. </t>
  </si>
  <si>
    <t>5/ NOTE! BY 2019 Chinook were not fin-clipped.</t>
  </si>
  <si>
    <t>2026/27 Trinity River Hatchery trapping summary</t>
  </si>
  <si>
    <t xml:space="preserve">Adults </t>
  </si>
  <si>
    <t>Halfpounders</t>
  </si>
  <si>
    <t>Grand</t>
  </si>
  <si>
    <t>KS clips</t>
  </si>
  <si>
    <t>CO clips</t>
  </si>
  <si>
    <t>SH clips</t>
  </si>
  <si>
    <r>
      <t xml:space="preserve">Ads </t>
    </r>
    <r>
      <rPr>
        <b/>
        <vertAlign val="superscript"/>
        <sz val="10"/>
        <rFont val="Arial"/>
        <family val="2"/>
      </rPr>
      <t>37</t>
    </r>
    <r>
      <rPr>
        <b/>
        <sz val="10"/>
        <rFont val="Arial"/>
        <family val="2"/>
      </rPr>
      <t xml:space="preserve"> </t>
    </r>
  </si>
  <si>
    <r>
      <t>Ads</t>
    </r>
    <r>
      <rPr>
        <b/>
        <vertAlign val="superscript"/>
        <sz val="10"/>
        <rFont val="Arial"/>
        <family val="2"/>
      </rPr>
      <t>3</t>
    </r>
  </si>
  <si>
    <t>2026 Spring Chinook subtotal:</t>
  </si>
  <si>
    <t>2026 Fall Chinook subtotal:</t>
  </si>
  <si>
    <t>2026 Season Totals:</t>
  </si>
  <si>
    <r>
      <t>2025 Season Totals</t>
    </r>
    <r>
      <rPr>
        <b/>
        <vertAlign val="superscript"/>
        <sz val="10"/>
        <rFont val="Arial"/>
        <family val="2"/>
      </rPr>
      <t>4,5,7,8</t>
    </r>
    <r>
      <rPr>
        <b/>
        <sz val="10"/>
        <rFont val="Arial"/>
        <family val="2"/>
      </rPr>
      <t>:</t>
    </r>
  </si>
  <si>
    <r>
      <t>2024 Season Totals</t>
    </r>
    <r>
      <rPr>
        <b/>
        <vertAlign val="superscript"/>
        <sz val="10"/>
        <rFont val="Arial"/>
        <family val="2"/>
      </rPr>
      <t>5,6,7</t>
    </r>
    <r>
      <rPr>
        <b/>
        <sz val="10"/>
        <rFont val="Arial"/>
        <family val="2"/>
      </rPr>
      <t>:</t>
    </r>
  </si>
  <si>
    <r>
      <t>2023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</si>
  <si>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2022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</si>
  <si>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2021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</si>
  <si>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2020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</si>
  <si>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2019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</si>
  <si>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2018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</si>
  <si>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2017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</si>
  <si>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2016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</si>
  <si>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2015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</si>
  <si>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t>1/ Summary based on real time unedited data.  Not to be used for analysis.</t>
  </si>
  <si>
    <t>2/  Provisionally, a minimum adult size of 55 cm Fork Length (FL) for spring and fall Chinook and Coho Salmon is used.  Steelhead &lt;42 cm FL are considered half-pounders.</t>
  </si>
  <si>
    <r>
      <t xml:space="preserve">4/  </t>
    </r>
    <r>
      <rPr>
        <b/>
        <sz val="10"/>
        <rFont val="Arial"/>
        <family val="2"/>
      </rPr>
      <t>Totals reflect only the numbers of fish which have been processed; fish held for ripening are not included in totals shown.</t>
    </r>
  </si>
  <si>
    <t xml:space="preserve">5/ Totals are for entire season </t>
  </si>
  <si>
    <t>6/ NOTE! BY 2019 Chinook were not fin-clipped.</t>
  </si>
  <si>
    <t>7/ Preliminarily we use a mimimum adult size of 55 cm Fork Length (FL) for Chinook in the Season Totals for 2024/2025 until the analysis has been finalized</t>
  </si>
  <si>
    <t>8/ Results are preliminary pending final QA/QC</t>
  </si>
  <si>
    <t>Junction City weir, cumulative weekly trapping totals, 2004-2025</t>
  </si>
  <si>
    <t>Junction City weir, cumulative weekly trapping totals, 2004-2025.</t>
  </si>
  <si>
    <t>Trapping year</t>
  </si>
  <si>
    <t>Inclusive dates (2025)</t>
  </si>
  <si>
    <t>Brown T.</t>
  </si>
  <si>
    <t>Brown T</t>
  </si>
  <si>
    <t>Browns</t>
  </si>
  <si>
    <t>--</t>
  </si>
  <si>
    <t xml:space="preserve"> -----</t>
  </si>
  <si>
    <t>JCW removed 08/18/15 for Boat</t>
  </si>
  <si>
    <t>Dance flows, then remained</t>
  </si>
  <si>
    <t>out due to Fall agumentation</t>
  </si>
  <si>
    <t>flows to cool lower Klamath</t>
  </si>
  <si>
    <t>Willow Creek weir, cumulative weekly trapping totals, 2004-2025.</t>
  </si>
  <si>
    <t>blown out for season</t>
  </si>
  <si>
    <t xml:space="preserve">Note: Big storm blew in and </t>
  </si>
  <si>
    <t xml:space="preserve">sampling was over for the year </t>
  </si>
  <si>
    <t xml:space="preserve">  </t>
  </si>
  <si>
    <t>on Oct 12, 2016</t>
  </si>
  <si>
    <t>Season totals in bold</t>
  </si>
  <si>
    <t>RECOVERY YEAR</t>
  </si>
  <si>
    <t>Spring-run</t>
  </si>
  <si>
    <r>
      <t>3553</t>
    </r>
    <r>
      <rPr>
        <b/>
        <vertAlign val="superscript"/>
        <sz val="10"/>
        <rFont val="Arial"/>
        <family val="2"/>
      </rPr>
      <t>b</t>
    </r>
  </si>
  <si>
    <r>
      <t>1,379</t>
    </r>
    <r>
      <rPr>
        <b/>
        <vertAlign val="superscript"/>
        <sz val="10"/>
        <rFont val="Arial"/>
        <family val="2"/>
      </rPr>
      <t>b</t>
    </r>
  </si>
  <si>
    <r>
      <t>2,908</t>
    </r>
    <r>
      <rPr>
        <b/>
        <vertAlign val="superscript"/>
        <sz val="10"/>
        <rFont val="Arial"/>
        <family val="2"/>
      </rPr>
      <t>b</t>
    </r>
  </si>
  <si>
    <r>
      <t>2,005</t>
    </r>
    <r>
      <rPr>
        <b/>
        <vertAlign val="superscript"/>
        <sz val="10"/>
        <rFont val="Arial"/>
        <family val="2"/>
      </rPr>
      <t>b</t>
    </r>
  </si>
  <si>
    <r>
      <t>4,158</t>
    </r>
    <r>
      <rPr>
        <b/>
        <vertAlign val="superscript"/>
        <sz val="10"/>
        <rFont val="Arial"/>
        <family val="2"/>
      </rPr>
      <t>b</t>
    </r>
  </si>
  <si>
    <r>
      <t>1,988</t>
    </r>
    <r>
      <rPr>
        <b/>
        <vertAlign val="superscript"/>
        <sz val="10"/>
        <rFont val="Arial"/>
        <family val="2"/>
      </rPr>
      <t>b</t>
    </r>
  </si>
  <si>
    <r>
      <t>2,107</t>
    </r>
    <r>
      <rPr>
        <b/>
        <vertAlign val="superscript"/>
        <sz val="10"/>
        <rFont val="Arial"/>
        <family val="2"/>
      </rPr>
      <t>b</t>
    </r>
  </si>
  <si>
    <t>Ladder closed for annual spawning break</t>
  </si>
  <si>
    <r>
      <t>4,478</t>
    </r>
    <r>
      <rPr>
        <b/>
        <vertAlign val="superscript"/>
        <sz val="10"/>
        <rFont val="Arial"/>
        <family val="2"/>
      </rPr>
      <t>b</t>
    </r>
  </si>
  <si>
    <r>
      <t xml:space="preserve">1,260 </t>
    </r>
    <r>
      <rPr>
        <b/>
        <vertAlign val="superscript"/>
        <sz val="10"/>
        <rFont val="Arial"/>
        <family val="2"/>
      </rPr>
      <t>b</t>
    </r>
  </si>
  <si>
    <r>
      <t>1682</t>
    </r>
    <r>
      <rPr>
        <b/>
        <vertAlign val="superscript"/>
        <sz val="10"/>
        <rFont val="Arial"/>
        <family val="2"/>
      </rPr>
      <t>b</t>
    </r>
  </si>
  <si>
    <r>
      <t>7264</t>
    </r>
    <r>
      <rPr>
        <b/>
        <vertAlign val="superscript"/>
        <sz val="10"/>
        <rFont val="Arial"/>
        <family val="2"/>
      </rPr>
      <t>b</t>
    </r>
  </si>
  <si>
    <t>Fall-run</t>
  </si>
  <si>
    <t>---</t>
  </si>
  <si>
    <t>Fall run</t>
  </si>
  <si>
    <t>Annual spawning break</t>
  </si>
  <si>
    <t>Annual Spawning break</t>
  </si>
  <si>
    <r>
      <t>7667</t>
    </r>
    <r>
      <rPr>
        <b/>
        <vertAlign val="superscript"/>
        <sz val="10"/>
        <rFont val="Arial"/>
        <family val="2"/>
      </rPr>
      <t>c</t>
    </r>
  </si>
  <si>
    <r>
      <t>7,196</t>
    </r>
    <r>
      <rPr>
        <b/>
        <vertAlign val="superscript"/>
        <sz val="10"/>
        <rFont val="Arial"/>
        <family val="2"/>
      </rPr>
      <t>c</t>
    </r>
  </si>
  <si>
    <r>
      <t>3,353</t>
    </r>
    <r>
      <rPr>
        <b/>
        <vertAlign val="superscript"/>
        <sz val="10"/>
        <rFont val="Arial"/>
        <family val="2"/>
      </rPr>
      <t>c</t>
    </r>
  </si>
  <si>
    <r>
      <t>5,632</t>
    </r>
    <r>
      <rPr>
        <b/>
        <vertAlign val="superscript"/>
        <sz val="10"/>
        <rFont val="Arial"/>
        <family val="2"/>
      </rPr>
      <t>c</t>
    </r>
  </si>
  <si>
    <r>
      <t>1,543</t>
    </r>
    <r>
      <rPr>
        <b/>
        <vertAlign val="superscript"/>
        <sz val="10"/>
        <rFont val="Arial"/>
        <family val="2"/>
      </rPr>
      <t>c</t>
    </r>
  </si>
  <si>
    <r>
      <t>1,586</t>
    </r>
    <r>
      <rPr>
        <b/>
        <vertAlign val="superscript"/>
        <sz val="10"/>
        <rFont val="Arial"/>
        <family val="2"/>
      </rPr>
      <t>c</t>
    </r>
  </si>
  <si>
    <r>
      <t>5,958</t>
    </r>
    <r>
      <rPr>
        <b/>
        <vertAlign val="superscript"/>
        <sz val="10"/>
        <rFont val="Arial"/>
        <family val="2"/>
      </rPr>
      <t>c</t>
    </r>
  </si>
  <si>
    <r>
      <t>7103</t>
    </r>
    <r>
      <rPr>
        <b/>
        <vertAlign val="superscript"/>
        <sz val="10"/>
        <rFont val="Arial"/>
        <family val="2"/>
      </rPr>
      <t>c</t>
    </r>
  </si>
  <si>
    <r>
      <t>4813</t>
    </r>
    <r>
      <rPr>
        <b/>
        <vertAlign val="superscript"/>
        <sz val="10"/>
        <rFont val="Arial"/>
        <family val="2"/>
      </rPr>
      <t>c</t>
    </r>
  </si>
  <si>
    <r>
      <t>4,930</t>
    </r>
    <r>
      <rPr>
        <b/>
        <vertAlign val="superscript"/>
        <sz val="10"/>
        <rFont val="Arial"/>
        <family val="2"/>
      </rPr>
      <t>c</t>
    </r>
  </si>
  <si>
    <r>
      <t>7,306</t>
    </r>
    <r>
      <rPr>
        <b/>
        <vertAlign val="superscript"/>
        <sz val="10"/>
        <rFont val="Arial"/>
        <family val="2"/>
      </rPr>
      <t>c</t>
    </r>
  </si>
  <si>
    <r>
      <t>3,610</t>
    </r>
    <r>
      <rPr>
        <b/>
        <vertAlign val="superscript"/>
        <sz val="10"/>
        <rFont val="Arial"/>
        <family val="2"/>
      </rPr>
      <t>b</t>
    </r>
  </si>
  <si>
    <r>
      <t>11,925</t>
    </r>
    <r>
      <rPr>
        <b/>
        <vertAlign val="superscript"/>
        <sz val="10"/>
        <rFont val="Arial"/>
        <family val="2"/>
      </rPr>
      <t>c</t>
    </r>
  </si>
  <si>
    <t>b:Spring-run total</t>
  </si>
  <si>
    <t>b:Spring-run Chinook total</t>
  </si>
  <si>
    <t>a: includes 33 chinook cleaned out during spawning break</t>
  </si>
  <si>
    <t>c:Fall-run total</t>
  </si>
  <si>
    <t>c:Fall-run Chinook total</t>
  </si>
  <si>
    <t>* There was no trapping in JW52</t>
  </si>
  <si>
    <t>≤ 41 cm</t>
  </si>
  <si>
    <t>≥ 42 cm</t>
  </si>
  <si>
    <r>
      <t>6550</t>
    </r>
    <r>
      <rPr>
        <b/>
        <vertAlign val="superscript"/>
        <sz val="10"/>
        <rFont val="Arial"/>
        <family val="2"/>
      </rPr>
      <t>b</t>
    </r>
  </si>
  <si>
    <r>
      <t>13129</t>
    </r>
    <r>
      <rPr>
        <b/>
        <vertAlign val="superscript"/>
        <sz val="10"/>
        <rFont val="Arial"/>
        <family val="2"/>
      </rPr>
      <t>c</t>
    </r>
  </si>
  <si>
    <r>
      <t>2578</t>
    </r>
    <r>
      <rPr>
        <b/>
        <vertAlign val="superscript"/>
        <sz val="10"/>
        <rFont val="Arial"/>
        <family val="2"/>
      </rPr>
      <t>b</t>
    </r>
  </si>
  <si>
    <r>
      <t>3851</t>
    </r>
    <r>
      <rPr>
        <b/>
        <vertAlign val="superscript"/>
        <sz val="10"/>
        <rFont val="Arial"/>
        <family val="2"/>
      </rPr>
      <t>c</t>
    </r>
  </si>
  <si>
    <r>
      <t>17595</t>
    </r>
    <r>
      <rPr>
        <b/>
        <vertAlign val="superscript"/>
        <sz val="10"/>
        <rFont val="Arial"/>
        <family val="2"/>
      </rPr>
      <t>c</t>
    </r>
  </si>
  <si>
    <r>
      <t>6820</t>
    </r>
    <r>
      <rPr>
        <b/>
        <vertAlign val="superscript"/>
        <sz val="10"/>
        <rFont val="Arial"/>
        <family val="2"/>
      </rPr>
      <t>a,b</t>
    </r>
  </si>
  <si>
    <r>
      <t>6581</t>
    </r>
    <r>
      <rPr>
        <b/>
        <vertAlign val="superscript"/>
        <sz val="10"/>
        <rFont val="Arial"/>
        <family val="2"/>
      </rPr>
      <t>b</t>
    </r>
  </si>
  <si>
    <r>
      <t>15721</t>
    </r>
    <r>
      <rPr>
        <b/>
        <vertAlign val="superscript"/>
        <sz val="10"/>
        <rFont val="Arial"/>
        <family val="2"/>
      </rPr>
      <t>c</t>
    </r>
  </si>
  <si>
    <r>
      <t>9049</t>
    </r>
    <r>
      <rPr>
        <b/>
        <vertAlign val="superscript"/>
        <sz val="10"/>
        <rFont val="Arial"/>
        <family val="2"/>
      </rPr>
      <t>c</t>
    </r>
  </si>
  <si>
    <r>
      <t>2859</t>
    </r>
    <r>
      <rPr>
        <b/>
        <vertAlign val="superscript"/>
        <sz val="10"/>
        <rFont val="Arial"/>
        <family val="2"/>
      </rPr>
      <t>b</t>
    </r>
  </si>
  <si>
    <r>
      <t>6990</t>
    </r>
    <r>
      <rPr>
        <b/>
        <vertAlign val="superscript"/>
        <sz val="10"/>
        <rFont val="Arial"/>
        <family val="2"/>
      </rPr>
      <t>b</t>
    </r>
  </si>
  <si>
    <r>
      <t>13803</t>
    </r>
    <r>
      <rPr>
        <b/>
        <vertAlign val="superscript"/>
        <sz val="10"/>
        <rFont val="Arial"/>
        <family val="2"/>
      </rPr>
      <t>c</t>
    </r>
  </si>
  <si>
    <r>
      <t>3818</t>
    </r>
    <r>
      <rPr>
        <b/>
        <vertAlign val="superscript"/>
        <sz val="10"/>
        <rFont val="Arial"/>
        <family val="2"/>
      </rPr>
      <t>b</t>
    </r>
  </si>
  <si>
    <r>
      <t>11560</t>
    </r>
    <r>
      <rPr>
        <b/>
        <vertAlign val="superscript"/>
        <sz val="10"/>
        <rFont val="Arial"/>
        <family val="2"/>
      </rPr>
      <t>c</t>
    </r>
  </si>
  <si>
    <r>
      <t>6034</t>
    </r>
    <r>
      <rPr>
        <b/>
        <vertAlign val="superscript"/>
        <sz val="10"/>
        <rFont val="Arial"/>
        <family val="2"/>
      </rPr>
      <t>b</t>
    </r>
  </si>
  <si>
    <r>
      <t>18112</t>
    </r>
    <r>
      <rPr>
        <b/>
        <vertAlign val="superscript"/>
        <sz val="10"/>
        <rFont val="Arial"/>
        <family val="2"/>
      </rPr>
      <t>c</t>
    </r>
  </si>
  <si>
    <r>
      <t>3766</t>
    </r>
    <r>
      <rPr>
        <b/>
        <vertAlign val="superscript"/>
        <sz val="10"/>
        <rFont val="Arial"/>
        <family val="2"/>
      </rPr>
      <t>b</t>
    </r>
  </si>
  <si>
    <r>
      <t>5249</t>
    </r>
    <r>
      <rPr>
        <b/>
        <vertAlign val="superscript"/>
        <sz val="10"/>
        <rFont val="Arial"/>
        <family val="2"/>
      </rPr>
      <t>c</t>
    </r>
  </si>
  <si>
    <r>
      <t>3069</t>
    </r>
    <r>
      <rPr>
        <b/>
        <vertAlign val="superscript"/>
        <sz val="10"/>
        <rFont val="Arial"/>
        <family val="2"/>
      </rPr>
      <t>b</t>
    </r>
  </si>
  <si>
    <r>
      <t>7494</t>
    </r>
    <r>
      <rPr>
        <b/>
        <vertAlign val="superscript"/>
        <sz val="10"/>
        <rFont val="Arial"/>
        <family val="2"/>
      </rPr>
      <t>c</t>
    </r>
  </si>
  <si>
    <t>Trinity River Hatchery, cumulative weekly trapping totals, 2004-2025.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</si>
</sst>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10"/>
      <color rgb="FF00B050"/>
      <name val="Arial"/>
      <family val="2"/>
    </font>
    <font>
      <sz val="8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309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0" fontId="2" fillId="3" borderId="0" xfId="0" applyFont="1" applyFill="1"/>
    <xf numFmtId="164" fontId="2" fillId="0" borderId="0" xfId="3" applyNumberFormat="1" applyFont="1" applyFill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Continuous"/>
    </xf>
    <xf numFmtId="0" fontId="1" fillId="0" borderId="0" xfId="1" applyFont="1" applyAlignment="1">
      <alignment horizontal="centerContinuous"/>
    </xf>
    <xf numFmtId="0" fontId="1" fillId="0" borderId="2" xfId="1" applyFont="1" applyBorder="1" applyAlignment="1">
      <alignment horizontal="centerContinuous"/>
    </xf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2" fillId="0" borderId="0" xfId="1"/>
    <xf numFmtId="16" fontId="2" fillId="0" borderId="0" xfId="1" applyNumberFormat="1" applyAlignment="1">
      <alignment horizontal="center"/>
    </xf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0" fontId="2" fillId="0" borderId="0" xfId="1" quotePrefix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quotePrefix="1" applyFont="1" applyAlignment="1">
      <alignment horizontal="center"/>
    </xf>
    <xf numFmtId="0" fontId="1" fillId="0" borderId="0" xfId="1" applyFont="1" applyAlignment="1">
      <alignment horizontal="right"/>
    </xf>
    <xf numFmtId="3" fontId="1" fillId="0" borderId="1" xfId="1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37" fontId="1" fillId="0" borderId="0" xfId="2" applyNumberFormat="1" applyFont="1" applyFill="1" applyBorder="1" applyAlignment="1">
      <alignment horizontal="center"/>
    </xf>
    <xf numFmtId="37" fontId="1" fillId="0" borderId="0" xfId="2" applyNumberFormat="1" applyFont="1" applyFill="1" applyAlignment="1">
      <alignment horizontal="center"/>
    </xf>
    <xf numFmtId="37" fontId="2" fillId="0" borderId="0" xfId="2" applyNumberFormat="1" applyFont="1" applyFill="1" applyAlignment="1">
      <alignment horizontal="center"/>
    </xf>
    <xf numFmtId="3" fontId="1" fillId="0" borderId="0" xfId="1" applyNumberFormat="1" applyFont="1" applyAlignment="1">
      <alignment horizontal="center"/>
    </xf>
    <xf numFmtId="3" fontId="2" fillId="0" borderId="0" xfId="1" applyNumberForma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1" xfId="0" applyFont="1" applyBorder="1"/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right"/>
    </xf>
    <xf numFmtId="16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" fontId="0" fillId="0" borderId="0" xfId="0" applyNumberFormat="1"/>
    <xf numFmtId="9" fontId="2" fillId="0" borderId="0" xfId="4" quotePrefix="1" applyFont="1" applyFill="1" applyAlignment="1">
      <alignment horizontal="center"/>
    </xf>
    <xf numFmtId="0" fontId="1" fillId="0" borderId="4" xfId="0" applyFon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0" xfId="0" applyNumberFormat="1" applyFont="1" applyAlignment="1">
      <alignment horizontal="centerContinuous"/>
    </xf>
    <xf numFmtId="165" fontId="2" fillId="0" borderId="0" xfId="5" applyNumberFormat="1" applyFont="1" applyAlignment="1"/>
    <xf numFmtId="3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0" fillId="0" borderId="0" xfId="5" quotePrefix="1" applyNumberFormat="1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0" fillId="0" borderId="0" xfId="0" quotePrefix="1" applyNumberFormat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3" fontId="1" fillId="0" borderId="5" xfId="5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5" applyNumberFormat="1" applyFont="1" applyBorder="1" applyAlignment="1"/>
    <xf numFmtId="165" fontId="1" fillId="0" borderId="1" xfId="5" applyNumberFormat="1" applyFont="1" applyBorder="1" applyAlignme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165" fontId="2" fillId="0" borderId="0" xfId="5" applyNumberFormat="1" applyFont="1" applyAlignment="1">
      <alignment horizontal="center"/>
    </xf>
    <xf numFmtId="165" fontId="2" fillId="0" borderId="0" xfId="5" applyNumberFormat="1" applyFont="1" applyFill="1" applyAlignment="1">
      <alignment horizontal="center"/>
    </xf>
    <xf numFmtId="165" fontId="2" fillId="0" borderId="0" xfId="5" applyNumberFormat="1" applyFont="1" applyBorder="1" applyAlignment="1">
      <alignment horizontal="center"/>
    </xf>
    <xf numFmtId="165" fontId="0" fillId="0" borderId="0" xfId="5" applyNumberFormat="1" applyFont="1" applyAlignment="1">
      <alignment horizontal="center"/>
    </xf>
    <xf numFmtId="165" fontId="2" fillId="0" borderId="0" xfId="5" quotePrefix="1" applyNumberFormat="1" applyFont="1" applyAlignment="1">
      <alignment horizontal="center"/>
    </xf>
    <xf numFmtId="165" fontId="2" fillId="0" borderId="0" xfId="0" applyNumberFormat="1" applyFont="1"/>
    <xf numFmtId="165" fontId="2" fillId="0" borderId="0" xfId="5" applyNumberFormat="1" applyFont="1" applyAlignment="1">
      <alignment horizontal="right"/>
    </xf>
    <xf numFmtId="165" fontId="1" fillId="0" borderId="5" xfId="5" applyNumberFormat="1" applyFont="1" applyBorder="1" applyAlignment="1">
      <alignment horizontal="center"/>
    </xf>
    <xf numFmtId="165" fontId="1" fillId="0" borderId="0" xfId="5" applyNumberFormat="1" applyFont="1" applyAlignment="1">
      <alignment horizontal="center"/>
    </xf>
    <xf numFmtId="165" fontId="1" fillId="0" borderId="0" xfId="5" applyNumberFormat="1" applyFont="1" applyBorder="1" applyAlignment="1">
      <alignment horizontal="center"/>
    </xf>
    <xf numFmtId="165" fontId="2" fillId="0" borderId="0" xfId="5" applyNumberFormat="1" applyFont="1" applyBorder="1" applyAlignment="1">
      <alignment horizontal="left"/>
    </xf>
    <xf numFmtId="165" fontId="1" fillId="0" borderId="1" xfId="5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3" fontId="0" fillId="0" borderId="0" xfId="0" applyNumberFormat="1"/>
    <xf numFmtId="3" fontId="0" fillId="0" borderId="0" xfId="5" applyNumberFormat="1" applyFont="1" applyFill="1" applyBorder="1" applyAlignment="1">
      <alignment horizontal="center"/>
    </xf>
    <xf numFmtId="1" fontId="2" fillId="0" borderId="0" xfId="5" quotePrefix="1" applyNumberFormat="1" applyFont="1" applyFill="1" applyBorder="1" applyAlignment="1">
      <alignment horizontal="center"/>
    </xf>
    <xf numFmtId="1" fontId="0" fillId="0" borderId="11" xfId="5" applyNumberFormat="1" applyFont="1" applyFill="1" applyBorder="1" applyAlignment="1">
      <alignment horizontal="center"/>
    </xf>
    <xf numFmtId="3" fontId="0" fillId="0" borderId="11" xfId="5" applyNumberFormat="1" applyFont="1" applyBorder="1" applyAlignment="1">
      <alignment horizontal="center"/>
    </xf>
    <xf numFmtId="165" fontId="0" fillId="0" borderId="4" xfId="5" applyNumberFormat="1" applyFont="1" applyBorder="1" applyAlignment="1">
      <alignment horizontal="center"/>
    </xf>
    <xf numFmtId="1" fontId="0" fillId="0" borderId="0" xfId="5" applyNumberFormat="1" applyFont="1" applyBorder="1" applyAlignment="1">
      <alignment horizontal="center"/>
    </xf>
    <xf numFmtId="165" fontId="0" fillId="0" borderId="11" xfId="5" applyNumberFormat="1" applyFont="1" applyBorder="1" applyAlignment="1">
      <alignment horizontal="center"/>
    </xf>
    <xf numFmtId="165" fontId="0" fillId="0" borderId="0" xfId="5" applyNumberFormat="1" applyFont="1" applyFill="1" applyBorder="1" applyAlignment="1">
      <alignment horizontal="center"/>
    </xf>
    <xf numFmtId="3" fontId="0" fillId="0" borderId="0" xfId="5" applyNumberFormat="1" applyFont="1" applyBorder="1" applyAlignment="1">
      <alignment horizontal="center"/>
    </xf>
    <xf numFmtId="1" fontId="0" fillId="0" borderId="11" xfId="5" applyNumberFormat="1" applyFont="1" applyBorder="1" applyAlignment="1">
      <alignment horizontal="center"/>
    </xf>
    <xf numFmtId="3" fontId="1" fillId="0" borderId="4" xfId="5" applyNumberFormat="1" applyFont="1" applyBorder="1" applyAlignment="1">
      <alignment horizontal="center"/>
    </xf>
    <xf numFmtId="165" fontId="1" fillId="0" borderId="0" xfId="5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" fontId="0" fillId="0" borderId="11" xfId="0" applyNumberFormat="1" applyBorder="1" applyAlignment="1">
      <alignment horizontal="center" wrapText="1"/>
    </xf>
    <xf numFmtId="3" fontId="1" fillId="0" borderId="0" xfId="5" applyNumberFormat="1" applyFont="1" applyBorder="1" applyAlignment="1">
      <alignment horizontal="center"/>
    </xf>
    <xf numFmtId="165" fontId="0" fillId="0" borderId="0" xfId="5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" fontId="1" fillId="0" borderId="0" xfId="5" applyNumberFormat="1" applyFont="1" applyBorder="1" applyAlignment="1">
      <alignment horizontal="center"/>
    </xf>
    <xf numFmtId="3" fontId="0" fillId="0" borderId="11" xfId="0" applyNumberFormat="1" applyBorder="1" applyAlignment="1">
      <alignment horizontal="right"/>
    </xf>
    <xf numFmtId="3" fontId="1" fillId="0" borderId="11" xfId="0" applyNumberFormat="1" applyFont="1" applyBorder="1" applyAlignment="1">
      <alignment horizontal="center"/>
    </xf>
    <xf numFmtId="43" fontId="1" fillId="0" borderId="0" xfId="5" applyFont="1" applyBorder="1" applyAlignment="1">
      <alignment horizontal="center"/>
    </xf>
    <xf numFmtId="0" fontId="0" fillId="0" borderId="16" xfId="0" applyBorder="1"/>
    <xf numFmtId="0" fontId="0" fillId="0" borderId="9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165" fontId="0" fillId="0" borderId="4" xfId="5" applyNumberFormat="1" applyFont="1" applyFill="1" applyBorder="1" applyAlignment="1">
      <alignment horizontal="center"/>
    </xf>
    <xf numFmtId="165" fontId="1" fillId="0" borderId="4" xfId="5" applyNumberFormat="1" applyFont="1" applyFill="1" applyBorder="1" applyAlignment="1">
      <alignment horizontal="center"/>
    </xf>
    <xf numFmtId="165" fontId="0" fillId="0" borderId="11" xfId="5" applyNumberFormat="1" applyFont="1" applyFill="1" applyBorder="1" applyAlignment="1">
      <alignment horizontal="center"/>
    </xf>
    <xf numFmtId="0" fontId="1" fillId="0" borderId="16" xfId="0" applyFont="1" applyBorder="1"/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7" xfId="0" applyBorder="1"/>
    <xf numFmtId="43" fontId="1" fillId="0" borderId="4" xfId="2" applyFont="1" applyFill="1" applyBorder="1" applyAlignment="1">
      <alignment horizontal="center"/>
    </xf>
    <xf numFmtId="0" fontId="0" fillId="4" borderId="0" xfId="0" applyFill="1"/>
    <xf numFmtId="41" fontId="0" fillId="0" borderId="0" xfId="0" applyNumberFormat="1" applyAlignment="1">
      <alignment horizontal="center"/>
    </xf>
    <xf numFmtId="41" fontId="1" fillId="0" borderId="0" xfId="0" applyNumberFormat="1" applyFont="1" applyAlignment="1">
      <alignment horizontal="center"/>
    </xf>
    <xf numFmtId="41" fontId="0" fillId="0" borderId="1" xfId="0" applyNumberFormat="1" applyBorder="1" applyAlignment="1">
      <alignment horizontal="center"/>
    </xf>
    <xf numFmtId="41" fontId="1" fillId="0" borderId="1" xfId="0" applyNumberFormat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1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2" fillId="0" borderId="18" xfId="0" applyFont="1" applyBorder="1"/>
    <xf numFmtId="0" fontId="0" fillId="0" borderId="18" xfId="0" applyBorder="1" applyAlignment="1">
      <alignment horizontal="centerContinuous"/>
    </xf>
    <xf numFmtId="3" fontId="1" fillId="0" borderId="18" xfId="0" applyNumberFormat="1" applyFont="1" applyBorder="1" applyAlignment="1">
      <alignment horizontal="centerContinuous"/>
    </xf>
    <xf numFmtId="3" fontId="14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0" fillId="0" borderId="2" xfId="0" applyBorder="1"/>
    <xf numFmtId="0" fontId="1" fillId="0" borderId="2" xfId="1" applyFont="1" applyBorder="1"/>
    <xf numFmtId="9" fontId="0" fillId="0" borderId="0" xfId="4" applyFont="1" applyFill="1" applyAlignment="1">
      <alignment horizontal="center"/>
    </xf>
    <xf numFmtId="9" fontId="0" fillId="0" borderId="1" xfId="4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5" fontId="0" fillId="0" borderId="0" xfId="5" applyNumberFormat="1" applyFont="1" applyFill="1" applyAlignment="1">
      <alignment horizontal="center"/>
    </xf>
    <xf numFmtId="9" fontId="2" fillId="0" borderId="1" xfId="4" quotePrefix="1" applyFont="1" applyFill="1" applyBorder="1" applyAlignment="1">
      <alignment horizontal="center"/>
    </xf>
    <xf numFmtId="9" fontId="0" fillId="0" borderId="0" xfId="4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5" fontId="0" fillId="0" borderId="1" xfId="5" applyNumberFormat="1" applyFont="1" applyFill="1" applyBorder="1" applyAlignment="1">
      <alignment horizontal="center"/>
    </xf>
    <xf numFmtId="164" fontId="1" fillId="0" borderId="0" xfId="3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1" xfId="3" applyNumberFormat="1" applyFont="1" applyFill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164" fontId="2" fillId="0" borderId="0" xfId="3" applyNumberFormat="1" applyFont="1" applyAlignment="1">
      <alignment horizontal="center"/>
    </xf>
    <xf numFmtId="164" fontId="2" fillId="0" borderId="1" xfId="3" applyNumberFormat="1" applyFont="1" applyBorder="1" applyAlignment="1">
      <alignment horizontal="center"/>
    </xf>
    <xf numFmtId="1" fontId="2" fillId="0" borderId="0" xfId="1" applyNumberFormat="1" applyAlignment="1">
      <alignment horizontal="center"/>
    </xf>
    <xf numFmtId="1" fontId="2" fillId="0" borderId="1" xfId="1" applyNumberFormat="1" applyBorder="1" applyAlignment="1">
      <alignment horizontal="center"/>
    </xf>
    <xf numFmtId="166" fontId="1" fillId="0" borderId="0" xfId="3" applyNumberFormat="1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165" fontId="1" fillId="0" borderId="2" xfId="2" applyNumberFormat="1" applyFont="1" applyBorder="1" applyAlignment="1">
      <alignment horizontal="center"/>
    </xf>
    <xf numFmtId="9" fontId="1" fillId="0" borderId="2" xfId="4" applyFont="1" applyFill="1" applyBorder="1" applyAlignment="1">
      <alignment horizontal="center"/>
    </xf>
    <xf numFmtId="9" fontId="1" fillId="0" borderId="2" xfId="4" quotePrefix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5" fontId="1" fillId="0" borderId="11" xfId="5" applyNumberFormat="1" applyFont="1" applyFill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64" fontId="2" fillId="0" borderId="2" xfId="3" applyNumberFormat="1" applyFont="1" applyBorder="1" applyAlignment="1">
      <alignment horizontal="center"/>
    </xf>
    <xf numFmtId="1" fontId="2" fillId="0" borderId="2" xfId="1" applyNumberFormat="1" applyBorder="1" applyAlignment="1">
      <alignment horizontal="center"/>
    </xf>
    <xf numFmtId="0" fontId="1" fillId="0" borderId="1" xfId="1" quotePrefix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2" applyNumberFormat="1" applyFont="1" applyBorder="1" applyAlignment="1">
      <alignment horizontal="center"/>
    </xf>
    <xf numFmtId="9" fontId="1" fillId="0" borderId="1" xfId="4" applyFont="1" applyFill="1" applyBorder="1" applyAlignment="1">
      <alignment horizontal="center"/>
    </xf>
    <xf numFmtId="9" fontId="1" fillId="0" borderId="1" xfId="4" quotePrefix="1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165" fontId="2" fillId="0" borderId="4" xfId="5" applyNumberFormat="1" applyFont="1" applyFill="1" applyBorder="1" applyAlignment="1">
      <alignment horizontal="center"/>
    </xf>
    <xf numFmtId="165" fontId="2" fillId="0" borderId="0" xfId="5" applyNumberFormat="1" applyFont="1" applyFill="1" applyBorder="1" applyAlignment="1">
      <alignment horizontal="center"/>
    </xf>
    <xf numFmtId="43" fontId="1" fillId="0" borderId="0" xfId="2" applyFont="1" applyFill="1" applyBorder="1" applyAlignment="1">
      <alignment horizontal="center"/>
    </xf>
    <xf numFmtId="49" fontId="1" fillId="0" borderId="4" xfId="5" applyNumberFormat="1" applyFont="1" applyFill="1" applyBorder="1" applyAlignment="1">
      <alignment horizontal="center"/>
    </xf>
    <xf numFmtId="49" fontId="1" fillId="0" borderId="4" xfId="5" applyNumberFormat="1" applyFont="1" applyBorder="1" applyAlignment="1">
      <alignment horizontal="center"/>
    </xf>
    <xf numFmtId="49" fontId="1" fillId="0" borderId="0" xfId="5" applyNumberFormat="1" applyFont="1" applyFill="1" applyBorder="1" applyAlignment="1">
      <alignment horizontal="center"/>
    </xf>
    <xf numFmtId="49" fontId="1" fillId="0" borderId="0" xfId="5" applyNumberFormat="1" applyFont="1" applyBorder="1" applyAlignment="1">
      <alignment horizontal="center"/>
    </xf>
    <xf numFmtId="49" fontId="1" fillId="0" borderId="4" xfId="2" applyNumberFormat="1" applyFont="1" applyFill="1" applyBorder="1" applyAlignment="1">
      <alignment horizontal="center"/>
    </xf>
    <xf numFmtId="165" fontId="0" fillId="0" borderId="4" xfId="5" applyNumberFormat="1" applyFont="1" applyFill="1" applyBorder="1" applyAlignment="1"/>
    <xf numFmtId="49" fontId="1" fillId="0" borderId="4" xfId="5" applyNumberFormat="1" applyFont="1" applyFill="1" applyBorder="1" applyAlignment="1"/>
    <xf numFmtId="37" fontId="0" fillId="0" borderId="0" xfId="5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9" fontId="0" fillId="0" borderId="3" xfId="4" applyFont="1" applyFill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37" fontId="0" fillId="0" borderId="11" xfId="5" applyNumberFormat="1" applyFont="1" applyFill="1" applyBorder="1" applyAlignment="1"/>
    <xf numFmtId="165" fontId="0" fillId="0" borderId="11" xfId="5" applyNumberFormat="1" applyFont="1" applyFill="1" applyBorder="1" applyAlignment="1"/>
    <xf numFmtId="3" fontId="2" fillId="0" borderId="0" xfId="6" applyNumberFormat="1" applyAlignment="1">
      <alignment horizontal="right"/>
    </xf>
    <xf numFmtId="165" fontId="2" fillId="0" borderId="0" xfId="2" applyNumberFormat="1" applyFont="1" applyBorder="1" applyAlignment="1">
      <alignment horizontal="center"/>
    </xf>
    <xf numFmtId="9" fontId="2" fillId="0" borderId="0" xfId="4" applyFont="1" applyFill="1" applyBorder="1" applyAlignment="1">
      <alignment horizontal="center"/>
    </xf>
    <xf numFmtId="9" fontId="2" fillId="0" borderId="0" xfId="4" quotePrefix="1" applyFont="1" applyFill="1" applyBorder="1" applyAlignment="1">
      <alignment horizontal="center"/>
    </xf>
    <xf numFmtId="16" fontId="2" fillId="0" borderId="0" xfId="1" applyNumberFormat="1" applyAlignment="1">
      <alignment horizontal="right"/>
    </xf>
    <xf numFmtId="16" fontId="2" fillId="0" borderId="0" xfId="1" applyNumberFormat="1" applyAlignment="1">
      <alignment horizontal="left"/>
    </xf>
    <xf numFmtId="16" fontId="0" fillId="0" borderId="0" xfId="0" applyNumberFormat="1" applyAlignment="1">
      <alignment horizontal="right"/>
    </xf>
    <xf numFmtId="16" fontId="0" fillId="0" borderId="0" xfId="0" applyNumberFormat="1" applyAlignment="1">
      <alignment horizontal="left"/>
    </xf>
    <xf numFmtId="3" fontId="1" fillId="0" borderId="3" xfId="1" applyNumberFormat="1" applyFont="1" applyBorder="1" applyAlignment="1">
      <alignment horizontal="center"/>
    </xf>
    <xf numFmtId="0" fontId="2" fillId="0" borderId="0" xfId="1" applyAlignment="1">
      <alignment horizontal="left"/>
    </xf>
    <xf numFmtId="0" fontId="1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5" fontId="0" fillId="4" borderId="4" xfId="5" applyNumberFormat="1" applyFont="1" applyFill="1" applyBorder="1" applyAlignment="1">
      <alignment horizontal="center"/>
    </xf>
    <xf numFmtId="165" fontId="0" fillId="4" borderId="0" xfId="5" applyNumberFormat="1" applyFont="1" applyFill="1" applyBorder="1" applyAlignment="1">
      <alignment horizontal="center"/>
    </xf>
    <xf numFmtId="165" fontId="0" fillId="4" borderId="11" xfId="5" applyNumberFormat="1" applyFont="1" applyFill="1" applyBorder="1" applyAlignment="1">
      <alignment horizontal="center"/>
    </xf>
    <xf numFmtId="0" fontId="1" fillId="0" borderId="13" xfId="0" applyFont="1" applyBorder="1"/>
    <xf numFmtId="0" fontId="1" fillId="0" borderId="17" xfId="0" applyFont="1" applyBorder="1" applyAlignment="1">
      <alignment horizontal="center"/>
    </xf>
    <xf numFmtId="3" fontId="0" fillId="0" borderId="4" xfId="5" applyNumberFormat="1" applyFont="1" applyFill="1" applyBorder="1" applyAlignment="1">
      <alignment horizontal="center"/>
    </xf>
    <xf numFmtId="3" fontId="0" fillId="0" borderId="4" xfId="5" applyNumberFormat="1" applyFont="1" applyBorder="1" applyAlignment="1">
      <alignment horizontal="center"/>
    </xf>
    <xf numFmtId="3" fontId="1" fillId="0" borderId="4" xfId="5" applyNumberFormat="1" applyFont="1" applyFill="1" applyBorder="1" applyAlignment="1">
      <alignment horizontal="center" wrapText="1"/>
    </xf>
    <xf numFmtId="3" fontId="1" fillId="0" borderId="17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7" fontId="0" fillId="0" borderId="4" xfId="5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165" fontId="1" fillId="0" borderId="4" xfId="5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1" xfId="0" applyFont="1" applyBorder="1"/>
    <xf numFmtId="0" fontId="0" fillId="3" borderId="0" xfId="0" applyFill="1" applyAlignment="1">
      <alignment horizontal="centerContinuous"/>
    </xf>
    <xf numFmtId="3" fontId="0" fillId="0" borderId="11" xfId="0" quotePrefix="1" applyNumberForma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2" fillId="0" borderId="0" xfId="0" quotePrefix="1" applyNumberFormat="1" applyFont="1" applyAlignment="1">
      <alignment horizontal="center"/>
    </xf>
    <xf numFmtId="3" fontId="2" fillId="0" borderId="11" xfId="0" quotePrefix="1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3" fontId="1" fillId="0" borderId="11" xfId="5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right"/>
    </xf>
    <xf numFmtId="165" fontId="0" fillId="0" borderId="12" xfId="5" applyNumberFormat="1" applyFont="1" applyFill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Alignment="1">
      <alignment horizontal="left"/>
    </xf>
    <xf numFmtId="0" fontId="1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/>
    </xf>
    <xf numFmtId="165" fontId="12" fillId="4" borderId="0" xfId="5" applyNumberFormat="1" applyFont="1" applyFill="1" applyBorder="1" applyAlignment="1">
      <alignment horizontal="center"/>
    </xf>
    <xf numFmtId="165" fontId="12" fillId="4" borderId="11" xfId="5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20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3" fontId="2" fillId="4" borderId="4" xfId="5" applyNumberFormat="1" applyFont="1" applyFill="1" applyBorder="1" applyAlignment="1">
      <alignment horizontal="center"/>
    </xf>
    <xf numFmtId="3" fontId="0" fillId="4" borderId="0" xfId="5" applyNumberFormat="1" applyFont="1" applyFill="1" applyBorder="1" applyAlignment="1">
      <alignment horizontal="center"/>
    </xf>
    <xf numFmtId="3" fontId="0" fillId="4" borderId="11" xfId="5" applyNumberFormat="1" applyFont="1" applyFill="1" applyBorder="1" applyAlignment="1">
      <alignment horizontal="center"/>
    </xf>
    <xf numFmtId="165" fontId="0" fillId="4" borderId="4" xfId="5" applyNumberFormat="1" applyFont="1" applyFill="1" applyBorder="1" applyAlignment="1">
      <alignment horizontal="center"/>
    </xf>
    <xf numFmtId="165" fontId="0" fillId="4" borderId="0" xfId="5" applyNumberFormat="1" applyFont="1" applyFill="1" applyBorder="1" applyAlignment="1">
      <alignment horizontal="center"/>
    </xf>
    <xf numFmtId="165" fontId="0" fillId="4" borderId="11" xfId="5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</cellXfs>
  <cellStyles count="7">
    <cellStyle name="Comma" xfId="2" builtinId="3"/>
    <cellStyle name="Comma 2" xfId="5" xr:uid="{FEBB59E8-5E66-4947-B113-5B0E651621B4}"/>
    <cellStyle name="Normal" xfId="0" builtinId="0"/>
    <cellStyle name="Normal 2" xfId="1" xr:uid="{00000000-0005-0000-0000-000002000000}"/>
    <cellStyle name="Normal 3" xfId="6" xr:uid="{41DACE47-37B8-49F1-B86C-8A5A9C356A56}"/>
    <cellStyle name="Percent" xfId="3" builtinId="5"/>
    <cellStyle name="Percent 2" xfId="4" xr:uid="{39A36121-FF50-4EFA-9AC0-BEC529DBA89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dfw-my.sharepoint.com/personal/catherine_masatani_wildlife_ca_gov/Documents/CDFW%20Weaverville/WORKBOOK%20JCW%20trap%20summary.xlsx" TargetMode="External"/><Relationship Id="rId1" Type="http://schemas.openxmlformats.org/officeDocument/2006/relationships/externalLinkPath" Target="WORKBOOK%20JCW%20trap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JC Weir-2026"/>
      <sheetName val="Fish Health Numbers"/>
      <sheetName val="Unique Fish"/>
      <sheetName val="ASP DATA"/>
      <sheetName val="Julien Week Reference Sheet"/>
    </sheetNames>
    <sheetDataSet>
      <sheetData sheetId="0" refreshError="1"/>
      <sheetData sheetId="1">
        <row r="21">
          <cell r="A21">
            <v>34</v>
          </cell>
        </row>
      </sheetData>
      <sheetData sheetId="2" refreshError="1"/>
      <sheetData sheetId="3">
        <row r="2">
          <cell r="C2" t="str">
            <v>TaxonID</v>
          </cell>
          <cell r="D2" t="str">
            <v>Length</v>
          </cell>
          <cell r="E2" t="str">
            <v>AdClipped</v>
          </cell>
          <cell r="F2" t="str">
            <v>DEAD</v>
          </cell>
          <cell r="I2" t="str">
            <v>Julian Week</v>
          </cell>
        </row>
        <row r="3">
          <cell r="C3">
            <v>10482</v>
          </cell>
          <cell r="D3">
            <v>43</v>
          </cell>
          <cell r="E3">
            <v>0</v>
          </cell>
          <cell r="F3" t="b">
            <v>0</v>
          </cell>
          <cell r="I3">
            <v>22</v>
          </cell>
        </row>
        <row r="4">
          <cell r="C4">
            <v>10482</v>
          </cell>
          <cell r="D4">
            <v>39</v>
          </cell>
          <cell r="E4" t="str">
            <v>AD</v>
          </cell>
          <cell r="F4" t="b">
            <v>0</v>
          </cell>
          <cell r="I4">
            <v>22</v>
          </cell>
        </row>
        <row r="5">
          <cell r="C5">
            <v>10482</v>
          </cell>
          <cell r="D5">
            <v>46</v>
          </cell>
          <cell r="E5">
            <v>0</v>
          </cell>
          <cell r="F5" t="b">
            <v>0</v>
          </cell>
          <cell r="I5">
            <v>22</v>
          </cell>
        </row>
        <row r="6">
          <cell r="C6">
            <v>10482</v>
          </cell>
          <cell r="D6">
            <v>40</v>
          </cell>
          <cell r="E6">
            <v>0</v>
          </cell>
          <cell r="F6" t="b">
            <v>0</v>
          </cell>
          <cell r="I6">
            <v>22</v>
          </cell>
        </row>
        <row r="7">
          <cell r="C7">
            <v>1614</v>
          </cell>
          <cell r="D7">
            <v>50</v>
          </cell>
          <cell r="E7">
            <v>0</v>
          </cell>
          <cell r="F7" t="b">
            <v>0</v>
          </cell>
          <cell r="I7">
            <v>22</v>
          </cell>
        </row>
        <row r="8">
          <cell r="C8">
            <v>1614</v>
          </cell>
          <cell r="D8">
            <v>51</v>
          </cell>
          <cell r="E8">
            <v>0</v>
          </cell>
          <cell r="F8" t="b">
            <v>1</v>
          </cell>
          <cell r="I8">
            <v>22</v>
          </cell>
        </row>
        <row r="9">
          <cell r="C9">
            <v>1614</v>
          </cell>
          <cell r="D9">
            <v>59</v>
          </cell>
          <cell r="E9">
            <v>0</v>
          </cell>
          <cell r="F9" t="b">
            <v>1</v>
          </cell>
          <cell r="I9">
            <v>22</v>
          </cell>
        </row>
        <row r="10">
          <cell r="C10">
            <v>1614</v>
          </cell>
          <cell r="D10">
            <v>45</v>
          </cell>
          <cell r="E10">
            <v>0</v>
          </cell>
          <cell r="F10" t="b">
            <v>1</v>
          </cell>
          <cell r="I10">
            <v>22</v>
          </cell>
        </row>
        <row r="11">
          <cell r="C11">
            <v>10482</v>
          </cell>
          <cell r="D11">
            <v>42</v>
          </cell>
          <cell r="E11">
            <v>0</v>
          </cell>
          <cell r="F11" t="b">
            <v>0</v>
          </cell>
          <cell r="I11">
            <v>23</v>
          </cell>
        </row>
        <row r="12">
          <cell r="C12">
            <v>1596</v>
          </cell>
          <cell r="D12">
            <v>73</v>
          </cell>
          <cell r="E12">
            <v>0</v>
          </cell>
          <cell r="F12" t="b">
            <v>0</v>
          </cell>
          <cell r="I12">
            <v>23</v>
          </cell>
        </row>
        <row r="13">
          <cell r="C13">
            <v>10482</v>
          </cell>
          <cell r="D13">
            <v>35</v>
          </cell>
          <cell r="E13">
            <v>0</v>
          </cell>
          <cell r="F13" t="b">
            <v>0</v>
          </cell>
          <cell r="I13">
            <v>23</v>
          </cell>
        </row>
        <row r="14">
          <cell r="C14">
            <v>10482</v>
          </cell>
          <cell r="D14">
            <v>34</v>
          </cell>
          <cell r="E14">
            <v>0</v>
          </cell>
          <cell r="F14" t="b">
            <v>0</v>
          </cell>
          <cell r="I14">
            <v>23</v>
          </cell>
        </row>
        <row r="15">
          <cell r="C15">
            <v>10482</v>
          </cell>
          <cell r="D15">
            <v>35</v>
          </cell>
          <cell r="E15" t="str">
            <v>AD</v>
          </cell>
          <cell r="F15" t="b">
            <v>0</v>
          </cell>
          <cell r="I15">
            <v>23</v>
          </cell>
        </row>
        <row r="16">
          <cell r="C16">
            <v>1614</v>
          </cell>
          <cell r="D16">
            <v>57</v>
          </cell>
          <cell r="E16">
            <v>0</v>
          </cell>
          <cell r="F16" t="b">
            <v>0</v>
          </cell>
          <cell r="I16">
            <v>23</v>
          </cell>
        </row>
        <row r="17">
          <cell r="C17">
            <v>1614</v>
          </cell>
          <cell r="D17">
            <v>59</v>
          </cell>
          <cell r="E17">
            <v>0</v>
          </cell>
          <cell r="F17" t="b">
            <v>0</v>
          </cell>
          <cell r="I17">
            <v>23</v>
          </cell>
        </row>
        <row r="18">
          <cell r="C18">
            <v>1596</v>
          </cell>
          <cell r="D18">
            <v>76</v>
          </cell>
          <cell r="E18">
            <v>0</v>
          </cell>
          <cell r="F18" t="b">
            <v>0</v>
          </cell>
          <cell r="I18">
            <v>23</v>
          </cell>
        </row>
        <row r="19">
          <cell r="C19">
            <v>1614</v>
          </cell>
          <cell r="D19">
            <v>54</v>
          </cell>
          <cell r="E19">
            <v>0</v>
          </cell>
          <cell r="F19" t="b">
            <v>0</v>
          </cell>
          <cell r="I19">
            <v>23</v>
          </cell>
        </row>
        <row r="20">
          <cell r="C20">
            <v>1614</v>
          </cell>
          <cell r="D20">
            <v>51</v>
          </cell>
          <cell r="E20">
            <v>0</v>
          </cell>
          <cell r="F20" t="b">
            <v>0</v>
          </cell>
          <cell r="I20">
            <v>23</v>
          </cell>
        </row>
        <row r="21">
          <cell r="C21">
            <v>10482</v>
          </cell>
          <cell r="D21">
            <v>34</v>
          </cell>
          <cell r="E21">
            <v>0</v>
          </cell>
          <cell r="F21" t="b">
            <v>0</v>
          </cell>
          <cell r="I21">
            <v>23</v>
          </cell>
        </row>
        <row r="22">
          <cell r="C22">
            <v>10482</v>
          </cell>
          <cell r="D22">
            <v>40</v>
          </cell>
          <cell r="E22">
            <v>0</v>
          </cell>
          <cell r="F22" t="b">
            <v>0</v>
          </cell>
          <cell r="I22">
            <v>23</v>
          </cell>
        </row>
        <row r="23">
          <cell r="C23">
            <v>1596</v>
          </cell>
          <cell r="D23">
            <v>59</v>
          </cell>
          <cell r="E23">
            <v>0</v>
          </cell>
          <cell r="F23" t="b">
            <v>0</v>
          </cell>
          <cell r="I23">
            <v>23</v>
          </cell>
        </row>
        <row r="24">
          <cell r="C24">
            <v>10482</v>
          </cell>
          <cell r="D24">
            <v>32</v>
          </cell>
          <cell r="E24">
            <v>0</v>
          </cell>
          <cell r="F24" t="b">
            <v>0</v>
          </cell>
          <cell r="I24">
            <v>23</v>
          </cell>
        </row>
        <row r="25">
          <cell r="C25">
            <v>1614</v>
          </cell>
          <cell r="D25">
            <v>55</v>
          </cell>
          <cell r="E25">
            <v>0</v>
          </cell>
          <cell r="F25" t="b">
            <v>0</v>
          </cell>
          <cell r="I25">
            <v>23</v>
          </cell>
        </row>
        <row r="26">
          <cell r="C26">
            <v>1614</v>
          </cell>
          <cell r="D26">
            <v>51</v>
          </cell>
          <cell r="E26">
            <v>0</v>
          </cell>
          <cell r="F26" t="b">
            <v>0</v>
          </cell>
          <cell r="I26">
            <v>23</v>
          </cell>
        </row>
        <row r="27">
          <cell r="C27">
            <v>1614</v>
          </cell>
          <cell r="D27">
            <v>45</v>
          </cell>
          <cell r="E27">
            <v>0</v>
          </cell>
          <cell r="F27" t="b">
            <v>0</v>
          </cell>
          <cell r="I27">
            <v>24</v>
          </cell>
        </row>
        <row r="28">
          <cell r="C28">
            <v>10482</v>
          </cell>
          <cell r="D28">
            <v>61</v>
          </cell>
          <cell r="E28">
            <v>0</v>
          </cell>
          <cell r="F28" t="b">
            <v>0</v>
          </cell>
          <cell r="I28">
            <v>24</v>
          </cell>
        </row>
        <row r="29">
          <cell r="C29">
            <v>10482</v>
          </cell>
          <cell r="D29">
            <v>33</v>
          </cell>
          <cell r="E29">
            <v>0</v>
          </cell>
          <cell r="F29" t="b">
            <v>0</v>
          </cell>
          <cell r="I29">
            <v>24</v>
          </cell>
        </row>
        <row r="30">
          <cell r="C30">
            <v>10482</v>
          </cell>
          <cell r="D30">
            <v>39</v>
          </cell>
          <cell r="E30">
            <v>0</v>
          </cell>
          <cell r="F30" t="b">
            <v>0</v>
          </cell>
          <cell r="I30">
            <v>25</v>
          </cell>
        </row>
        <row r="31">
          <cell r="C31">
            <v>10482</v>
          </cell>
          <cell r="D31">
            <v>57</v>
          </cell>
          <cell r="E31">
            <v>0</v>
          </cell>
          <cell r="F31" t="b">
            <v>0</v>
          </cell>
          <cell r="I31">
            <v>25</v>
          </cell>
        </row>
        <row r="32">
          <cell r="C32">
            <v>10482</v>
          </cell>
          <cell r="D32">
            <v>36</v>
          </cell>
          <cell r="E32">
            <v>0</v>
          </cell>
          <cell r="F32" t="b">
            <v>0</v>
          </cell>
          <cell r="I32">
            <v>25</v>
          </cell>
        </row>
        <row r="33">
          <cell r="C33">
            <v>1614</v>
          </cell>
          <cell r="D33">
            <v>44</v>
          </cell>
          <cell r="E33">
            <v>0</v>
          </cell>
          <cell r="F33" t="b">
            <v>0</v>
          </cell>
          <cell r="I33">
            <v>25</v>
          </cell>
        </row>
        <row r="34">
          <cell r="C34">
            <v>1614</v>
          </cell>
          <cell r="D34">
            <v>47</v>
          </cell>
          <cell r="E34">
            <v>0</v>
          </cell>
          <cell r="F34" t="b">
            <v>0</v>
          </cell>
          <cell r="I34">
            <v>25</v>
          </cell>
        </row>
        <row r="35">
          <cell r="C35">
            <v>1596</v>
          </cell>
          <cell r="D35">
            <v>61</v>
          </cell>
          <cell r="E35">
            <v>0</v>
          </cell>
          <cell r="F35" t="b">
            <v>0</v>
          </cell>
          <cell r="I35">
            <v>25</v>
          </cell>
        </row>
        <row r="36">
          <cell r="C36">
            <v>1596</v>
          </cell>
          <cell r="D36">
            <v>62</v>
          </cell>
          <cell r="E36">
            <v>0</v>
          </cell>
          <cell r="F36" t="b">
            <v>0</v>
          </cell>
          <cell r="I36">
            <v>25</v>
          </cell>
        </row>
        <row r="37">
          <cell r="C37">
            <v>1596</v>
          </cell>
          <cell r="D37">
            <v>66</v>
          </cell>
          <cell r="E37" t="str">
            <v>AD</v>
          </cell>
          <cell r="F37" t="b">
            <v>0</v>
          </cell>
          <cell r="I37">
            <v>25</v>
          </cell>
        </row>
        <row r="38">
          <cell r="C38">
            <v>1596</v>
          </cell>
          <cell r="D38">
            <v>62</v>
          </cell>
          <cell r="E38">
            <v>0</v>
          </cell>
          <cell r="F38" t="b">
            <v>0</v>
          </cell>
          <cell r="I38">
            <v>25</v>
          </cell>
        </row>
        <row r="39">
          <cell r="C39">
            <v>10482</v>
          </cell>
          <cell r="D39">
            <v>55</v>
          </cell>
          <cell r="E39">
            <v>0</v>
          </cell>
          <cell r="F39" t="b">
            <v>0</v>
          </cell>
          <cell r="I39">
            <v>25</v>
          </cell>
        </row>
        <row r="40">
          <cell r="C40">
            <v>10482</v>
          </cell>
          <cell r="D40">
            <v>41</v>
          </cell>
          <cell r="E40">
            <v>0</v>
          </cell>
          <cell r="F40" t="b">
            <v>0</v>
          </cell>
          <cell r="I40">
            <v>25</v>
          </cell>
        </row>
        <row r="41">
          <cell r="C41">
            <v>10482</v>
          </cell>
          <cell r="D41">
            <v>50</v>
          </cell>
          <cell r="E41">
            <v>0</v>
          </cell>
          <cell r="F41" t="b">
            <v>1</v>
          </cell>
          <cell r="I41">
            <v>25</v>
          </cell>
        </row>
        <row r="42">
          <cell r="C42">
            <v>1614</v>
          </cell>
          <cell r="D42">
            <v>44</v>
          </cell>
          <cell r="E42">
            <v>0</v>
          </cell>
          <cell r="F42" t="b">
            <v>0</v>
          </cell>
          <cell r="I42">
            <v>25</v>
          </cell>
        </row>
        <row r="43">
          <cell r="C43">
            <v>10482</v>
          </cell>
          <cell r="D43">
            <v>41</v>
          </cell>
          <cell r="E43" t="str">
            <v>AD</v>
          </cell>
          <cell r="F43" t="b">
            <v>0</v>
          </cell>
          <cell r="I43">
            <v>25</v>
          </cell>
        </row>
        <row r="44">
          <cell r="C44">
            <v>10482</v>
          </cell>
          <cell r="D44">
            <v>48</v>
          </cell>
          <cell r="E44">
            <v>0</v>
          </cell>
          <cell r="F44" t="b">
            <v>0</v>
          </cell>
          <cell r="I44">
            <v>25</v>
          </cell>
        </row>
        <row r="45">
          <cell r="C45">
            <v>1614</v>
          </cell>
          <cell r="D45">
            <v>45</v>
          </cell>
          <cell r="E45">
            <v>0</v>
          </cell>
          <cell r="F45" t="b">
            <v>0</v>
          </cell>
          <cell r="I45">
            <v>25</v>
          </cell>
        </row>
        <row r="46">
          <cell r="C46">
            <v>1614</v>
          </cell>
          <cell r="D46">
            <v>46</v>
          </cell>
          <cell r="E46">
            <v>0</v>
          </cell>
          <cell r="F46" t="b">
            <v>0</v>
          </cell>
          <cell r="I46">
            <v>25</v>
          </cell>
        </row>
        <row r="47">
          <cell r="C47">
            <v>1614</v>
          </cell>
          <cell r="D47">
            <v>51</v>
          </cell>
          <cell r="E47">
            <v>0</v>
          </cell>
          <cell r="F47" t="b">
            <v>0</v>
          </cell>
          <cell r="I47">
            <v>25</v>
          </cell>
        </row>
        <row r="48">
          <cell r="C48">
            <v>10482</v>
          </cell>
          <cell r="D48">
            <v>36</v>
          </cell>
          <cell r="E48">
            <v>0</v>
          </cell>
          <cell r="F48" t="b">
            <v>1</v>
          </cell>
          <cell r="I48">
            <v>25</v>
          </cell>
        </row>
        <row r="49">
          <cell r="C49">
            <v>1596</v>
          </cell>
          <cell r="D49">
            <v>49</v>
          </cell>
          <cell r="E49">
            <v>0</v>
          </cell>
          <cell r="F49" t="b">
            <v>0</v>
          </cell>
          <cell r="I49">
            <v>25</v>
          </cell>
        </row>
        <row r="50">
          <cell r="C50">
            <v>10482</v>
          </cell>
          <cell r="D50">
            <v>31</v>
          </cell>
          <cell r="E50">
            <v>0</v>
          </cell>
          <cell r="F50" t="b">
            <v>0</v>
          </cell>
          <cell r="I50">
            <v>25</v>
          </cell>
        </row>
        <row r="51">
          <cell r="C51">
            <v>1614</v>
          </cell>
          <cell r="D51">
            <v>43</v>
          </cell>
          <cell r="E51">
            <v>0</v>
          </cell>
          <cell r="F51" t="b">
            <v>0</v>
          </cell>
          <cell r="I51">
            <v>25</v>
          </cell>
        </row>
        <row r="52">
          <cell r="C52">
            <v>1596</v>
          </cell>
          <cell r="D52">
            <v>67</v>
          </cell>
          <cell r="E52">
            <v>0</v>
          </cell>
          <cell r="F52" t="b">
            <v>0</v>
          </cell>
          <cell r="I52">
            <v>26</v>
          </cell>
        </row>
        <row r="53">
          <cell r="C53">
            <v>10482</v>
          </cell>
          <cell r="D53">
            <v>40</v>
          </cell>
          <cell r="E53">
            <v>0</v>
          </cell>
          <cell r="F53" t="b">
            <v>0</v>
          </cell>
          <cell r="I53">
            <v>26</v>
          </cell>
        </row>
        <row r="54">
          <cell r="C54">
            <v>10482</v>
          </cell>
          <cell r="D54">
            <v>36</v>
          </cell>
          <cell r="E54">
            <v>0</v>
          </cell>
          <cell r="F54" t="b">
            <v>0</v>
          </cell>
          <cell r="I54">
            <v>26</v>
          </cell>
        </row>
        <row r="55">
          <cell r="C55">
            <v>10482</v>
          </cell>
          <cell r="D55">
            <v>37</v>
          </cell>
          <cell r="E55">
            <v>0</v>
          </cell>
          <cell r="F55" t="b">
            <v>0</v>
          </cell>
          <cell r="I55">
            <v>26</v>
          </cell>
        </row>
        <row r="56">
          <cell r="C56">
            <v>1596</v>
          </cell>
          <cell r="D56">
            <v>72</v>
          </cell>
          <cell r="E56">
            <v>0</v>
          </cell>
          <cell r="F56" t="b">
            <v>0</v>
          </cell>
          <cell r="I56">
            <v>26</v>
          </cell>
        </row>
        <row r="57">
          <cell r="C57">
            <v>1596</v>
          </cell>
          <cell r="D57">
            <v>63</v>
          </cell>
          <cell r="E57">
            <v>0</v>
          </cell>
          <cell r="F57" t="b">
            <v>0</v>
          </cell>
          <cell r="I57">
            <v>26</v>
          </cell>
        </row>
        <row r="58">
          <cell r="C58">
            <v>1596</v>
          </cell>
          <cell r="D58">
            <v>62</v>
          </cell>
          <cell r="E58">
            <v>0</v>
          </cell>
          <cell r="F58" t="b">
            <v>0</v>
          </cell>
          <cell r="I58">
            <v>26</v>
          </cell>
        </row>
        <row r="59">
          <cell r="C59">
            <v>1596</v>
          </cell>
          <cell r="D59">
            <v>77</v>
          </cell>
          <cell r="E59">
            <v>0</v>
          </cell>
          <cell r="F59" t="b">
            <v>0</v>
          </cell>
          <cell r="I59">
            <v>26</v>
          </cell>
        </row>
        <row r="60">
          <cell r="C60">
            <v>1614</v>
          </cell>
          <cell r="D60">
            <v>45</v>
          </cell>
          <cell r="E60">
            <v>0</v>
          </cell>
          <cell r="F60" t="b">
            <v>0</v>
          </cell>
          <cell r="I60">
            <v>26</v>
          </cell>
        </row>
        <row r="61">
          <cell r="C61">
            <v>10482</v>
          </cell>
          <cell r="D61">
            <v>60</v>
          </cell>
          <cell r="E61">
            <v>0</v>
          </cell>
          <cell r="F61" t="b">
            <v>0</v>
          </cell>
          <cell r="I61">
            <v>26</v>
          </cell>
        </row>
        <row r="62">
          <cell r="C62">
            <v>1596</v>
          </cell>
          <cell r="D62">
            <v>63</v>
          </cell>
          <cell r="E62">
            <v>0</v>
          </cell>
          <cell r="F62" t="b">
            <v>0</v>
          </cell>
          <cell r="I62">
            <v>26</v>
          </cell>
        </row>
        <row r="63">
          <cell r="C63">
            <v>10482</v>
          </cell>
          <cell r="D63">
            <v>62</v>
          </cell>
          <cell r="E63" t="str">
            <v>AD</v>
          </cell>
          <cell r="F63" t="b">
            <v>0</v>
          </cell>
          <cell r="I63">
            <v>26</v>
          </cell>
        </row>
        <row r="64">
          <cell r="C64">
            <v>10482</v>
          </cell>
          <cell r="D64">
            <v>58</v>
          </cell>
          <cell r="E64">
            <v>0</v>
          </cell>
          <cell r="F64" t="b">
            <v>0</v>
          </cell>
          <cell r="I64">
            <v>26</v>
          </cell>
        </row>
        <row r="65">
          <cell r="C65">
            <v>10482</v>
          </cell>
          <cell r="D65">
            <v>40</v>
          </cell>
          <cell r="E65">
            <v>0</v>
          </cell>
          <cell r="F65" t="b">
            <v>0</v>
          </cell>
          <cell r="I65">
            <v>26</v>
          </cell>
        </row>
        <row r="66">
          <cell r="C66">
            <v>1614</v>
          </cell>
          <cell r="D66">
            <v>49</v>
          </cell>
          <cell r="E66">
            <v>0</v>
          </cell>
          <cell r="F66" t="b">
            <v>0</v>
          </cell>
          <cell r="I66">
            <v>26</v>
          </cell>
        </row>
        <row r="67">
          <cell r="C67">
            <v>1614</v>
          </cell>
          <cell r="D67">
            <v>55</v>
          </cell>
          <cell r="E67">
            <v>0</v>
          </cell>
          <cell r="F67" t="b">
            <v>0</v>
          </cell>
          <cell r="I67">
            <v>26</v>
          </cell>
        </row>
        <row r="68">
          <cell r="C68">
            <v>1614</v>
          </cell>
          <cell r="D68">
            <v>47</v>
          </cell>
          <cell r="E68">
            <v>0</v>
          </cell>
          <cell r="F68" t="b">
            <v>0</v>
          </cell>
          <cell r="I68">
            <v>26</v>
          </cell>
        </row>
        <row r="69">
          <cell r="C69">
            <v>1596</v>
          </cell>
          <cell r="D69">
            <v>69</v>
          </cell>
          <cell r="E69">
            <v>0</v>
          </cell>
          <cell r="F69" t="b">
            <v>0</v>
          </cell>
          <cell r="I69">
            <v>26</v>
          </cell>
        </row>
        <row r="70">
          <cell r="C70">
            <v>1596</v>
          </cell>
          <cell r="D70">
            <v>66</v>
          </cell>
          <cell r="E70">
            <v>0</v>
          </cell>
          <cell r="F70" t="b">
            <v>0</v>
          </cell>
          <cell r="I70">
            <v>26</v>
          </cell>
        </row>
        <row r="71">
          <cell r="C71">
            <v>1596</v>
          </cell>
          <cell r="D71">
            <v>61</v>
          </cell>
          <cell r="E71" t="str">
            <v>AD</v>
          </cell>
          <cell r="F71" t="b">
            <v>0</v>
          </cell>
          <cell r="I71">
            <v>26</v>
          </cell>
        </row>
        <row r="72">
          <cell r="C72">
            <v>1596</v>
          </cell>
          <cell r="D72">
            <v>63</v>
          </cell>
          <cell r="E72">
            <v>0</v>
          </cell>
          <cell r="F72" t="b">
            <v>0</v>
          </cell>
          <cell r="I72">
            <v>26</v>
          </cell>
        </row>
        <row r="73">
          <cell r="C73">
            <v>1596</v>
          </cell>
          <cell r="D73">
            <v>65</v>
          </cell>
          <cell r="E73">
            <v>0</v>
          </cell>
          <cell r="F73" t="b">
            <v>0</v>
          </cell>
          <cell r="I73">
            <v>26</v>
          </cell>
        </row>
        <row r="74">
          <cell r="C74">
            <v>1596</v>
          </cell>
          <cell r="D74">
            <v>65</v>
          </cell>
          <cell r="E74">
            <v>0</v>
          </cell>
          <cell r="F74" t="b">
            <v>0</v>
          </cell>
          <cell r="I74">
            <v>26</v>
          </cell>
        </row>
        <row r="75">
          <cell r="C75">
            <v>1596</v>
          </cell>
          <cell r="D75">
            <v>68</v>
          </cell>
          <cell r="E75">
            <v>0</v>
          </cell>
          <cell r="F75" t="b">
            <v>0</v>
          </cell>
          <cell r="I75">
            <v>26</v>
          </cell>
        </row>
        <row r="76">
          <cell r="C76">
            <v>1596</v>
          </cell>
          <cell r="D76">
            <v>69</v>
          </cell>
          <cell r="E76">
            <v>0</v>
          </cell>
          <cell r="F76" t="b">
            <v>0</v>
          </cell>
          <cell r="I76">
            <v>26</v>
          </cell>
        </row>
        <row r="77">
          <cell r="C77">
            <v>1596</v>
          </cell>
          <cell r="D77">
            <v>56</v>
          </cell>
          <cell r="E77">
            <v>0</v>
          </cell>
          <cell r="F77" t="b">
            <v>0</v>
          </cell>
          <cell r="I77">
            <v>26</v>
          </cell>
        </row>
        <row r="78">
          <cell r="C78">
            <v>1596</v>
          </cell>
          <cell r="D78">
            <v>65</v>
          </cell>
          <cell r="E78">
            <v>0</v>
          </cell>
          <cell r="F78" t="b">
            <v>0</v>
          </cell>
          <cell r="I78">
            <v>26</v>
          </cell>
        </row>
        <row r="79">
          <cell r="C79">
            <v>1596</v>
          </cell>
          <cell r="D79">
            <v>66</v>
          </cell>
          <cell r="E79">
            <v>0</v>
          </cell>
          <cell r="F79" t="b">
            <v>0</v>
          </cell>
          <cell r="I79">
            <v>26</v>
          </cell>
        </row>
        <row r="80">
          <cell r="C80">
            <v>10482</v>
          </cell>
          <cell r="D80">
            <v>45</v>
          </cell>
          <cell r="E80">
            <v>0</v>
          </cell>
          <cell r="F80" t="b">
            <v>1</v>
          </cell>
          <cell r="I80">
            <v>26</v>
          </cell>
        </row>
        <row r="81">
          <cell r="C81">
            <v>1614</v>
          </cell>
          <cell r="D81">
            <v>45</v>
          </cell>
          <cell r="E81">
            <v>0</v>
          </cell>
          <cell r="F81" t="b">
            <v>0</v>
          </cell>
          <cell r="I81">
            <v>26</v>
          </cell>
        </row>
        <row r="82">
          <cell r="C82">
            <v>1614</v>
          </cell>
          <cell r="D82">
            <v>49</v>
          </cell>
          <cell r="E82">
            <v>0</v>
          </cell>
          <cell r="F82" t="b">
            <v>0</v>
          </cell>
          <cell r="I82">
            <v>26</v>
          </cell>
        </row>
        <row r="83">
          <cell r="C83">
            <v>1614</v>
          </cell>
          <cell r="D83">
            <v>40</v>
          </cell>
          <cell r="E83">
            <v>0</v>
          </cell>
          <cell r="F83" t="b">
            <v>0</v>
          </cell>
          <cell r="I83">
            <v>26</v>
          </cell>
        </row>
        <row r="84">
          <cell r="C84">
            <v>1596</v>
          </cell>
          <cell r="D84">
            <v>61</v>
          </cell>
          <cell r="E84">
            <v>0</v>
          </cell>
          <cell r="F84" t="b">
            <v>0</v>
          </cell>
          <cell r="I84">
            <v>26</v>
          </cell>
        </row>
        <row r="85">
          <cell r="C85">
            <v>1596</v>
          </cell>
          <cell r="D85">
            <v>59</v>
          </cell>
          <cell r="E85">
            <v>0</v>
          </cell>
          <cell r="F85" t="b">
            <v>0</v>
          </cell>
          <cell r="I85">
            <v>26</v>
          </cell>
        </row>
        <row r="86">
          <cell r="C86">
            <v>1596</v>
          </cell>
          <cell r="D86">
            <v>73</v>
          </cell>
          <cell r="E86">
            <v>0</v>
          </cell>
          <cell r="F86" t="b">
            <v>0</v>
          </cell>
          <cell r="I86">
            <v>27</v>
          </cell>
        </row>
        <row r="87">
          <cell r="C87">
            <v>1596</v>
          </cell>
          <cell r="D87">
            <v>62</v>
          </cell>
          <cell r="E87" t="str">
            <v>AD</v>
          </cell>
          <cell r="F87" t="b">
            <v>0</v>
          </cell>
          <cell r="I87">
            <v>27</v>
          </cell>
        </row>
        <row r="88">
          <cell r="C88">
            <v>1596</v>
          </cell>
          <cell r="D88">
            <v>77</v>
          </cell>
          <cell r="E88">
            <v>0</v>
          </cell>
          <cell r="F88" t="b">
            <v>0</v>
          </cell>
          <cell r="I88">
            <v>27</v>
          </cell>
        </row>
        <row r="89">
          <cell r="C89">
            <v>1596</v>
          </cell>
          <cell r="D89">
            <v>58</v>
          </cell>
          <cell r="E89">
            <v>0</v>
          </cell>
          <cell r="F89" t="b">
            <v>0</v>
          </cell>
          <cell r="I89">
            <v>27</v>
          </cell>
        </row>
        <row r="90">
          <cell r="C90">
            <v>1596</v>
          </cell>
          <cell r="D90">
            <v>72</v>
          </cell>
          <cell r="E90">
            <v>0</v>
          </cell>
          <cell r="F90" t="b">
            <v>0</v>
          </cell>
          <cell r="I90">
            <v>27</v>
          </cell>
        </row>
        <row r="91">
          <cell r="C91">
            <v>1596</v>
          </cell>
          <cell r="D91">
            <v>76</v>
          </cell>
          <cell r="E91">
            <v>0</v>
          </cell>
          <cell r="F91" t="b">
            <v>0</v>
          </cell>
          <cell r="I91">
            <v>27</v>
          </cell>
        </row>
        <row r="92">
          <cell r="C92">
            <v>1596</v>
          </cell>
          <cell r="D92">
            <v>66</v>
          </cell>
          <cell r="E92">
            <v>0</v>
          </cell>
          <cell r="F92" t="b">
            <v>0</v>
          </cell>
          <cell r="I92">
            <v>27</v>
          </cell>
        </row>
        <row r="93">
          <cell r="C93">
            <v>1596</v>
          </cell>
          <cell r="D93">
            <v>72</v>
          </cell>
          <cell r="E93">
            <v>0</v>
          </cell>
          <cell r="F93" t="b">
            <v>0</v>
          </cell>
          <cell r="I93">
            <v>27</v>
          </cell>
        </row>
        <row r="94">
          <cell r="C94">
            <v>1596</v>
          </cell>
          <cell r="D94">
            <v>56</v>
          </cell>
          <cell r="E94">
            <v>0</v>
          </cell>
          <cell r="F94" t="b">
            <v>0</v>
          </cell>
          <cell r="I94">
            <v>27</v>
          </cell>
        </row>
        <row r="95">
          <cell r="C95">
            <v>1614</v>
          </cell>
          <cell r="D95">
            <v>38</v>
          </cell>
          <cell r="E95">
            <v>0</v>
          </cell>
          <cell r="F95" t="b">
            <v>0</v>
          </cell>
          <cell r="I95">
            <v>27</v>
          </cell>
        </row>
        <row r="96">
          <cell r="C96">
            <v>1614</v>
          </cell>
          <cell r="D96">
            <v>42</v>
          </cell>
          <cell r="E96">
            <v>0</v>
          </cell>
          <cell r="F96" t="b">
            <v>0</v>
          </cell>
          <cell r="I96">
            <v>27</v>
          </cell>
        </row>
        <row r="97">
          <cell r="C97">
            <v>1596</v>
          </cell>
          <cell r="D97">
            <v>68</v>
          </cell>
          <cell r="E97">
            <v>0</v>
          </cell>
          <cell r="F97" t="b">
            <v>0</v>
          </cell>
          <cell r="I97">
            <v>27</v>
          </cell>
        </row>
        <row r="98">
          <cell r="C98">
            <v>1596</v>
          </cell>
          <cell r="D98">
            <v>44</v>
          </cell>
          <cell r="E98">
            <v>0</v>
          </cell>
          <cell r="F98" t="b">
            <v>0</v>
          </cell>
          <cell r="I98">
            <v>27</v>
          </cell>
        </row>
        <row r="99">
          <cell r="C99">
            <v>1596</v>
          </cell>
          <cell r="D99">
            <v>68</v>
          </cell>
          <cell r="E99">
            <v>0</v>
          </cell>
          <cell r="F99" t="b">
            <v>0</v>
          </cell>
          <cell r="I99">
            <v>27</v>
          </cell>
        </row>
        <row r="100">
          <cell r="C100">
            <v>1596</v>
          </cell>
          <cell r="D100">
            <v>49</v>
          </cell>
          <cell r="E100">
            <v>0</v>
          </cell>
          <cell r="F100" t="b">
            <v>0</v>
          </cell>
          <cell r="I100">
            <v>27</v>
          </cell>
        </row>
        <row r="101">
          <cell r="C101">
            <v>1596</v>
          </cell>
          <cell r="D101">
            <v>61</v>
          </cell>
          <cell r="E101" t="str">
            <v>AD</v>
          </cell>
          <cell r="F101" t="b">
            <v>0</v>
          </cell>
          <cell r="I101">
            <v>27</v>
          </cell>
        </row>
        <row r="102">
          <cell r="C102">
            <v>1596</v>
          </cell>
          <cell r="D102">
            <v>61</v>
          </cell>
          <cell r="E102" t="str">
            <v>AD</v>
          </cell>
          <cell r="F102" t="b">
            <v>0</v>
          </cell>
          <cell r="I102">
            <v>27</v>
          </cell>
        </row>
        <row r="103">
          <cell r="C103">
            <v>1596</v>
          </cell>
          <cell r="D103">
            <v>74</v>
          </cell>
          <cell r="E103">
            <v>0</v>
          </cell>
          <cell r="F103" t="b">
            <v>0</v>
          </cell>
          <cell r="I103">
            <v>27</v>
          </cell>
        </row>
        <row r="104">
          <cell r="C104">
            <v>1596</v>
          </cell>
          <cell r="D104">
            <v>64</v>
          </cell>
          <cell r="E104">
            <v>0</v>
          </cell>
          <cell r="F104" t="b">
            <v>0</v>
          </cell>
          <cell r="I104">
            <v>27</v>
          </cell>
        </row>
        <row r="105">
          <cell r="C105">
            <v>10482</v>
          </cell>
          <cell r="D105">
            <v>57</v>
          </cell>
          <cell r="E105">
            <v>0</v>
          </cell>
          <cell r="F105" t="b">
            <v>0</v>
          </cell>
          <cell r="I105">
            <v>27</v>
          </cell>
        </row>
        <row r="106">
          <cell r="C106">
            <v>1596</v>
          </cell>
          <cell r="D106">
            <v>63</v>
          </cell>
          <cell r="E106" t="str">
            <v>AD</v>
          </cell>
          <cell r="F106" t="b">
            <v>0</v>
          </cell>
          <cell r="I106">
            <v>27</v>
          </cell>
        </row>
        <row r="107">
          <cell r="C107">
            <v>1596</v>
          </cell>
          <cell r="D107">
            <v>63</v>
          </cell>
          <cell r="E107">
            <v>0</v>
          </cell>
          <cell r="F107" t="b">
            <v>0</v>
          </cell>
          <cell r="I107">
            <v>27</v>
          </cell>
        </row>
        <row r="108">
          <cell r="C108">
            <v>1596</v>
          </cell>
          <cell r="D108">
            <v>67</v>
          </cell>
          <cell r="E108">
            <v>0</v>
          </cell>
          <cell r="F108" t="b">
            <v>0</v>
          </cell>
          <cell r="I108">
            <v>27</v>
          </cell>
        </row>
        <row r="109">
          <cell r="C109">
            <v>1596</v>
          </cell>
          <cell r="D109">
            <v>65</v>
          </cell>
          <cell r="E109">
            <v>0</v>
          </cell>
          <cell r="F109" t="b">
            <v>0</v>
          </cell>
          <cell r="I109">
            <v>27</v>
          </cell>
        </row>
        <row r="110">
          <cell r="C110">
            <v>10482</v>
          </cell>
          <cell r="D110">
            <v>54</v>
          </cell>
          <cell r="E110">
            <v>0</v>
          </cell>
          <cell r="F110" t="b">
            <v>0</v>
          </cell>
          <cell r="I110">
            <v>27</v>
          </cell>
        </row>
        <row r="111">
          <cell r="C111">
            <v>1596</v>
          </cell>
          <cell r="D111">
            <v>60</v>
          </cell>
          <cell r="E111">
            <v>0</v>
          </cell>
          <cell r="F111" t="b">
            <v>0</v>
          </cell>
          <cell r="I111">
            <v>27</v>
          </cell>
        </row>
        <row r="112">
          <cell r="C112">
            <v>1596</v>
          </cell>
          <cell r="D112">
            <v>59</v>
          </cell>
          <cell r="E112">
            <v>0</v>
          </cell>
          <cell r="F112" t="b">
            <v>0</v>
          </cell>
          <cell r="I112">
            <v>27</v>
          </cell>
        </row>
        <row r="113">
          <cell r="C113">
            <v>1596</v>
          </cell>
          <cell r="D113">
            <v>65</v>
          </cell>
          <cell r="E113">
            <v>0</v>
          </cell>
          <cell r="F113" t="b">
            <v>0</v>
          </cell>
          <cell r="I113">
            <v>27</v>
          </cell>
        </row>
        <row r="114">
          <cell r="C114">
            <v>1596</v>
          </cell>
          <cell r="D114">
            <v>61</v>
          </cell>
          <cell r="E114">
            <v>0</v>
          </cell>
          <cell r="F114" t="b">
            <v>0</v>
          </cell>
          <cell r="I114">
            <v>27</v>
          </cell>
        </row>
        <row r="115">
          <cell r="C115">
            <v>1596</v>
          </cell>
          <cell r="D115">
            <v>59</v>
          </cell>
          <cell r="E115">
            <v>0</v>
          </cell>
          <cell r="F115" t="b">
            <v>0</v>
          </cell>
          <cell r="I115">
            <v>27</v>
          </cell>
        </row>
        <row r="116">
          <cell r="C116">
            <v>1596</v>
          </cell>
          <cell r="D116">
            <v>68</v>
          </cell>
          <cell r="E116">
            <v>0</v>
          </cell>
          <cell r="F116" t="b">
            <v>0</v>
          </cell>
          <cell r="I116">
            <v>27</v>
          </cell>
        </row>
        <row r="117">
          <cell r="C117">
            <v>1596</v>
          </cell>
          <cell r="D117">
            <v>62</v>
          </cell>
          <cell r="E117">
            <v>0</v>
          </cell>
          <cell r="F117" t="b">
            <v>0</v>
          </cell>
          <cell r="I117">
            <v>27</v>
          </cell>
        </row>
        <row r="118">
          <cell r="C118">
            <v>1596</v>
          </cell>
          <cell r="D118">
            <v>71</v>
          </cell>
          <cell r="E118" t="str">
            <v>AD</v>
          </cell>
          <cell r="F118" t="b">
            <v>0</v>
          </cell>
          <cell r="I118">
            <v>27</v>
          </cell>
        </row>
        <row r="119">
          <cell r="C119">
            <v>1596</v>
          </cell>
          <cell r="D119">
            <v>70</v>
          </cell>
          <cell r="E119">
            <v>0</v>
          </cell>
          <cell r="F119" t="b">
            <v>0</v>
          </cell>
          <cell r="I119">
            <v>27</v>
          </cell>
        </row>
        <row r="120">
          <cell r="C120">
            <v>1596</v>
          </cell>
          <cell r="D120">
            <v>63</v>
          </cell>
          <cell r="E120">
            <v>0</v>
          </cell>
          <cell r="F120" t="b">
            <v>0</v>
          </cell>
          <cell r="I120">
            <v>27</v>
          </cell>
        </row>
        <row r="121">
          <cell r="C121">
            <v>1596</v>
          </cell>
          <cell r="D121">
            <v>66</v>
          </cell>
          <cell r="E121" t="str">
            <v>AD</v>
          </cell>
          <cell r="F121" t="b">
            <v>0</v>
          </cell>
          <cell r="I121">
            <v>27</v>
          </cell>
        </row>
        <row r="122">
          <cell r="C122">
            <v>1614</v>
          </cell>
          <cell r="D122">
            <v>41</v>
          </cell>
          <cell r="E122">
            <v>0</v>
          </cell>
          <cell r="F122" t="b">
            <v>0</v>
          </cell>
          <cell r="I122">
            <v>27</v>
          </cell>
        </row>
        <row r="123">
          <cell r="C123">
            <v>1614</v>
          </cell>
          <cell r="D123">
            <v>45</v>
          </cell>
          <cell r="E123">
            <v>0</v>
          </cell>
          <cell r="F123" t="b">
            <v>0</v>
          </cell>
          <cell r="I123">
            <v>27</v>
          </cell>
        </row>
        <row r="124">
          <cell r="C124">
            <v>10482</v>
          </cell>
          <cell r="D124">
            <v>55</v>
          </cell>
          <cell r="E124">
            <v>0</v>
          </cell>
          <cell r="F124" t="b">
            <v>0</v>
          </cell>
          <cell r="I124">
            <v>27</v>
          </cell>
        </row>
        <row r="125">
          <cell r="C125">
            <v>1596</v>
          </cell>
          <cell r="D125">
            <v>61</v>
          </cell>
          <cell r="E125">
            <v>0</v>
          </cell>
          <cell r="F125" t="b">
            <v>0</v>
          </cell>
          <cell r="I125">
            <v>27</v>
          </cell>
        </row>
        <row r="126">
          <cell r="C126">
            <v>1596</v>
          </cell>
          <cell r="D126">
            <v>68</v>
          </cell>
          <cell r="E126" t="str">
            <v>AD</v>
          </cell>
          <cell r="F126" t="b">
            <v>0</v>
          </cell>
          <cell r="I126">
            <v>27</v>
          </cell>
        </row>
        <row r="127">
          <cell r="C127">
            <v>10482</v>
          </cell>
          <cell r="D127">
            <v>54</v>
          </cell>
          <cell r="E127">
            <v>0</v>
          </cell>
          <cell r="F127" t="b">
            <v>0</v>
          </cell>
          <cell r="I127">
            <v>27</v>
          </cell>
        </row>
        <row r="128">
          <cell r="C128">
            <v>1596</v>
          </cell>
          <cell r="D128">
            <v>64</v>
          </cell>
          <cell r="E128">
            <v>0</v>
          </cell>
          <cell r="F128" t="b">
            <v>0</v>
          </cell>
          <cell r="I128">
            <v>27</v>
          </cell>
        </row>
        <row r="129">
          <cell r="C129">
            <v>1596</v>
          </cell>
          <cell r="D129">
            <v>56</v>
          </cell>
          <cell r="E129">
            <v>0</v>
          </cell>
          <cell r="F129" t="b">
            <v>0</v>
          </cell>
          <cell r="I129">
            <v>27</v>
          </cell>
        </row>
        <row r="130">
          <cell r="C130">
            <v>10482</v>
          </cell>
          <cell r="D130">
            <v>41</v>
          </cell>
          <cell r="E130">
            <v>0</v>
          </cell>
          <cell r="F130" t="b">
            <v>0</v>
          </cell>
          <cell r="I130">
            <v>27</v>
          </cell>
        </row>
        <row r="131">
          <cell r="C131">
            <v>1596</v>
          </cell>
          <cell r="D131">
            <v>59</v>
          </cell>
          <cell r="E131">
            <v>0</v>
          </cell>
          <cell r="F131" t="b">
            <v>0</v>
          </cell>
          <cell r="I131">
            <v>27</v>
          </cell>
        </row>
        <row r="132">
          <cell r="C132">
            <v>10482</v>
          </cell>
          <cell r="D132">
            <v>52</v>
          </cell>
          <cell r="E132">
            <v>0</v>
          </cell>
          <cell r="F132" t="b">
            <v>0</v>
          </cell>
          <cell r="I132">
            <v>27</v>
          </cell>
        </row>
        <row r="133">
          <cell r="C133">
            <v>1596</v>
          </cell>
          <cell r="D133">
            <v>65</v>
          </cell>
          <cell r="E133">
            <v>0</v>
          </cell>
          <cell r="F133" t="b">
            <v>0</v>
          </cell>
          <cell r="I133">
            <v>27</v>
          </cell>
        </row>
        <row r="134">
          <cell r="C134">
            <v>1596</v>
          </cell>
          <cell r="D134">
            <v>59</v>
          </cell>
          <cell r="E134">
            <v>0</v>
          </cell>
          <cell r="F134" t="b">
            <v>0</v>
          </cell>
          <cell r="I134">
            <v>27</v>
          </cell>
        </row>
        <row r="135">
          <cell r="C135">
            <v>1596</v>
          </cell>
          <cell r="D135">
            <v>65</v>
          </cell>
          <cell r="E135">
            <v>0</v>
          </cell>
          <cell r="F135" t="b">
            <v>0</v>
          </cell>
          <cell r="I135">
            <v>27</v>
          </cell>
        </row>
        <row r="136">
          <cell r="C136">
            <v>1596</v>
          </cell>
          <cell r="D136">
            <v>61</v>
          </cell>
          <cell r="E136" t="str">
            <v>AD</v>
          </cell>
          <cell r="F136" t="b">
            <v>0</v>
          </cell>
          <cell r="I136">
            <v>27</v>
          </cell>
        </row>
        <row r="137">
          <cell r="C137">
            <v>1596</v>
          </cell>
          <cell r="D137">
            <v>60</v>
          </cell>
          <cell r="E137">
            <v>0</v>
          </cell>
          <cell r="F137" t="b">
            <v>0</v>
          </cell>
          <cell r="I137">
            <v>27</v>
          </cell>
        </row>
        <row r="138">
          <cell r="C138">
            <v>1596</v>
          </cell>
          <cell r="D138">
            <v>59</v>
          </cell>
          <cell r="E138">
            <v>0</v>
          </cell>
          <cell r="F138" t="b">
            <v>0</v>
          </cell>
          <cell r="I138">
            <v>27</v>
          </cell>
        </row>
        <row r="139">
          <cell r="C139">
            <v>1596</v>
          </cell>
          <cell r="D139">
            <v>65</v>
          </cell>
          <cell r="E139">
            <v>0</v>
          </cell>
          <cell r="F139" t="b">
            <v>0</v>
          </cell>
          <cell r="I139">
            <v>27</v>
          </cell>
        </row>
        <row r="140">
          <cell r="C140">
            <v>1596</v>
          </cell>
          <cell r="D140">
            <v>60</v>
          </cell>
          <cell r="E140">
            <v>0</v>
          </cell>
          <cell r="F140" t="b">
            <v>0</v>
          </cell>
          <cell r="I140">
            <v>27</v>
          </cell>
        </row>
        <row r="141">
          <cell r="C141">
            <v>1596</v>
          </cell>
          <cell r="D141">
            <v>65</v>
          </cell>
          <cell r="E141">
            <v>0</v>
          </cell>
          <cell r="F141" t="b">
            <v>0</v>
          </cell>
          <cell r="I141">
            <v>27</v>
          </cell>
        </row>
        <row r="142">
          <cell r="C142">
            <v>1596</v>
          </cell>
          <cell r="D142">
            <v>55</v>
          </cell>
          <cell r="E142">
            <v>0</v>
          </cell>
          <cell r="F142" t="b">
            <v>0</v>
          </cell>
          <cell r="I142">
            <v>27</v>
          </cell>
        </row>
        <row r="143">
          <cell r="C143">
            <v>1596</v>
          </cell>
          <cell r="D143">
            <v>57</v>
          </cell>
          <cell r="E143" t="str">
            <v>AD</v>
          </cell>
          <cell r="F143" t="b">
            <v>0</v>
          </cell>
          <cell r="I143">
            <v>27</v>
          </cell>
        </row>
        <row r="144">
          <cell r="C144">
            <v>1596</v>
          </cell>
          <cell r="D144">
            <v>65</v>
          </cell>
          <cell r="E144">
            <v>0</v>
          </cell>
          <cell r="F144" t="b">
            <v>0</v>
          </cell>
          <cell r="I144">
            <v>27</v>
          </cell>
        </row>
        <row r="145">
          <cell r="C145">
            <v>1596</v>
          </cell>
          <cell r="D145">
            <v>64</v>
          </cell>
          <cell r="E145">
            <v>0</v>
          </cell>
          <cell r="F145" t="b">
            <v>0</v>
          </cell>
          <cell r="I145">
            <v>27</v>
          </cell>
        </row>
        <row r="146">
          <cell r="C146">
            <v>1596</v>
          </cell>
          <cell r="D146">
            <v>63</v>
          </cell>
          <cell r="E146" t="str">
            <v>AD</v>
          </cell>
          <cell r="F146" t="b">
            <v>0</v>
          </cell>
          <cell r="I146">
            <v>27</v>
          </cell>
        </row>
        <row r="147">
          <cell r="C147">
            <v>1596</v>
          </cell>
          <cell r="D147">
            <v>65</v>
          </cell>
          <cell r="E147" t="str">
            <v>AD</v>
          </cell>
          <cell r="F147" t="b">
            <v>0</v>
          </cell>
          <cell r="I147">
            <v>27</v>
          </cell>
        </row>
        <row r="148">
          <cell r="C148">
            <v>1596</v>
          </cell>
          <cell r="D148">
            <v>44</v>
          </cell>
          <cell r="E148">
            <v>0</v>
          </cell>
          <cell r="F148" t="b">
            <v>0</v>
          </cell>
          <cell r="I148">
            <v>27</v>
          </cell>
        </row>
        <row r="149">
          <cell r="C149">
            <v>10482</v>
          </cell>
          <cell r="D149">
            <v>54</v>
          </cell>
          <cell r="E149">
            <v>0</v>
          </cell>
          <cell r="F149" t="b">
            <v>0</v>
          </cell>
          <cell r="I149">
            <v>27</v>
          </cell>
        </row>
        <row r="150">
          <cell r="C150">
            <v>1596</v>
          </cell>
          <cell r="D150">
            <v>64</v>
          </cell>
          <cell r="E150">
            <v>0</v>
          </cell>
          <cell r="F150" t="b">
            <v>0</v>
          </cell>
          <cell r="I150">
            <v>27</v>
          </cell>
        </row>
        <row r="151">
          <cell r="C151">
            <v>1596</v>
          </cell>
          <cell r="D151">
            <v>64</v>
          </cell>
          <cell r="E151">
            <v>0</v>
          </cell>
          <cell r="F151" t="b">
            <v>0</v>
          </cell>
          <cell r="I151">
            <v>27</v>
          </cell>
        </row>
        <row r="152">
          <cell r="C152">
            <v>1596</v>
          </cell>
          <cell r="D152">
            <v>58</v>
          </cell>
          <cell r="E152">
            <v>0</v>
          </cell>
          <cell r="F152" t="b">
            <v>0</v>
          </cell>
          <cell r="I152">
            <v>27</v>
          </cell>
        </row>
        <row r="153">
          <cell r="C153">
            <v>1596</v>
          </cell>
          <cell r="D153">
            <v>62</v>
          </cell>
          <cell r="E153">
            <v>0</v>
          </cell>
          <cell r="F153" t="b">
            <v>0</v>
          </cell>
          <cell r="I153">
            <v>27</v>
          </cell>
        </row>
        <row r="154">
          <cell r="C154">
            <v>1596</v>
          </cell>
          <cell r="D154">
            <v>62</v>
          </cell>
          <cell r="E154">
            <v>0</v>
          </cell>
          <cell r="F154" t="b">
            <v>0</v>
          </cell>
          <cell r="I154">
            <v>27</v>
          </cell>
        </row>
        <row r="155">
          <cell r="C155">
            <v>1596</v>
          </cell>
          <cell r="D155">
            <v>66</v>
          </cell>
          <cell r="E155">
            <v>0</v>
          </cell>
          <cell r="F155" t="b">
            <v>0</v>
          </cell>
          <cell r="I155">
            <v>27</v>
          </cell>
        </row>
        <row r="156">
          <cell r="C156">
            <v>1596</v>
          </cell>
          <cell r="D156">
            <v>65</v>
          </cell>
          <cell r="E156">
            <v>0</v>
          </cell>
          <cell r="F156" t="b">
            <v>0</v>
          </cell>
          <cell r="I156">
            <v>27</v>
          </cell>
        </row>
        <row r="157">
          <cell r="C157">
            <v>1596</v>
          </cell>
          <cell r="D157">
            <v>72</v>
          </cell>
          <cell r="E157">
            <v>0</v>
          </cell>
          <cell r="F157" t="b">
            <v>0</v>
          </cell>
          <cell r="I157">
            <v>27</v>
          </cell>
        </row>
        <row r="158">
          <cell r="C158">
            <v>10482</v>
          </cell>
          <cell r="D158">
            <v>56</v>
          </cell>
          <cell r="E158">
            <v>0</v>
          </cell>
          <cell r="F158" t="b">
            <v>0</v>
          </cell>
          <cell r="I158">
            <v>27</v>
          </cell>
        </row>
        <row r="159">
          <cell r="C159">
            <v>1596</v>
          </cell>
          <cell r="D159">
            <v>60</v>
          </cell>
          <cell r="E159">
            <v>0</v>
          </cell>
          <cell r="F159" t="b">
            <v>0</v>
          </cell>
          <cell r="I159">
            <v>27</v>
          </cell>
        </row>
        <row r="160">
          <cell r="C160">
            <v>1596</v>
          </cell>
          <cell r="D160">
            <v>62</v>
          </cell>
          <cell r="E160">
            <v>0</v>
          </cell>
          <cell r="F160" t="b">
            <v>0</v>
          </cell>
          <cell r="I160">
            <v>27</v>
          </cell>
        </row>
        <row r="161">
          <cell r="C161">
            <v>1596</v>
          </cell>
          <cell r="D161">
            <v>62</v>
          </cell>
          <cell r="E161">
            <v>0</v>
          </cell>
          <cell r="F161" t="b">
            <v>0</v>
          </cell>
          <cell r="I161">
            <v>27</v>
          </cell>
        </row>
        <row r="162">
          <cell r="C162">
            <v>1596</v>
          </cell>
          <cell r="D162">
            <v>64</v>
          </cell>
          <cell r="E162">
            <v>0</v>
          </cell>
          <cell r="F162" t="b">
            <v>0</v>
          </cell>
          <cell r="I162">
            <v>27</v>
          </cell>
        </row>
        <row r="163">
          <cell r="C163">
            <v>1596</v>
          </cell>
          <cell r="D163">
            <v>61</v>
          </cell>
          <cell r="E163">
            <v>0</v>
          </cell>
          <cell r="F163" t="b">
            <v>0</v>
          </cell>
          <cell r="I163">
            <v>27</v>
          </cell>
        </row>
        <row r="164">
          <cell r="C164">
            <v>1596</v>
          </cell>
          <cell r="D164">
            <v>67</v>
          </cell>
          <cell r="E164">
            <v>0</v>
          </cell>
          <cell r="F164" t="b">
            <v>0</v>
          </cell>
          <cell r="I164">
            <v>27</v>
          </cell>
        </row>
        <row r="165">
          <cell r="C165">
            <v>1596</v>
          </cell>
          <cell r="D165">
            <v>58</v>
          </cell>
          <cell r="E165">
            <v>0</v>
          </cell>
          <cell r="F165" t="b">
            <v>0</v>
          </cell>
          <cell r="I165">
            <v>27</v>
          </cell>
        </row>
        <row r="166">
          <cell r="C166">
            <v>1596</v>
          </cell>
          <cell r="D166">
            <v>59</v>
          </cell>
          <cell r="E166">
            <v>0</v>
          </cell>
          <cell r="F166" t="b">
            <v>0</v>
          </cell>
          <cell r="I166">
            <v>27</v>
          </cell>
        </row>
        <row r="167">
          <cell r="C167">
            <v>1596</v>
          </cell>
          <cell r="D167">
            <v>65</v>
          </cell>
          <cell r="E167">
            <v>0</v>
          </cell>
          <cell r="F167" t="b">
            <v>0</v>
          </cell>
          <cell r="I167">
            <v>27</v>
          </cell>
        </row>
        <row r="168">
          <cell r="C168">
            <v>1596</v>
          </cell>
          <cell r="D168">
            <v>63</v>
          </cell>
          <cell r="E168">
            <v>0</v>
          </cell>
          <cell r="F168" t="b">
            <v>0</v>
          </cell>
          <cell r="I168">
            <v>27</v>
          </cell>
        </row>
        <row r="169">
          <cell r="C169">
            <v>1596</v>
          </cell>
          <cell r="D169">
            <v>69</v>
          </cell>
          <cell r="E169">
            <v>0</v>
          </cell>
          <cell r="F169" t="b">
            <v>0</v>
          </cell>
          <cell r="I169">
            <v>27</v>
          </cell>
        </row>
        <row r="170">
          <cell r="C170">
            <v>1596</v>
          </cell>
          <cell r="D170">
            <v>83</v>
          </cell>
          <cell r="E170">
            <v>0</v>
          </cell>
          <cell r="F170" t="b">
            <v>0</v>
          </cell>
          <cell r="I170">
            <v>27</v>
          </cell>
        </row>
        <row r="171">
          <cell r="C171">
            <v>1596</v>
          </cell>
          <cell r="D171">
            <v>63</v>
          </cell>
          <cell r="E171">
            <v>0</v>
          </cell>
          <cell r="F171" t="b">
            <v>0</v>
          </cell>
          <cell r="I171">
            <v>27</v>
          </cell>
        </row>
        <row r="172">
          <cell r="C172">
            <v>1596</v>
          </cell>
          <cell r="D172">
            <v>51</v>
          </cell>
          <cell r="E172">
            <v>0</v>
          </cell>
          <cell r="F172" t="b">
            <v>0</v>
          </cell>
          <cell r="I172">
            <v>27</v>
          </cell>
        </row>
        <row r="173">
          <cell r="C173">
            <v>1614</v>
          </cell>
          <cell r="D173">
            <v>56</v>
          </cell>
          <cell r="E173">
            <v>0</v>
          </cell>
          <cell r="F173" t="b">
            <v>0</v>
          </cell>
          <cell r="I173">
            <v>27</v>
          </cell>
        </row>
        <row r="174">
          <cell r="C174">
            <v>1596</v>
          </cell>
          <cell r="D174">
            <v>63</v>
          </cell>
          <cell r="E174">
            <v>0</v>
          </cell>
          <cell r="F174" t="b">
            <v>0</v>
          </cell>
          <cell r="I174">
            <v>27</v>
          </cell>
        </row>
        <row r="175">
          <cell r="C175">
            <v>10482</v>
          </cell>
          <cell r="D175">
            <v>68</v>
          </cell>
          <cell r="E175">
            <v>0</v>
          </cell>
          <cell r="F175" t="b">
            <v>0</v>
          </cell>
          <cell r="I175">
            <v>27</v>
          </cell>
        </row>
        <row r="176">
          <cell r="C176">
            <v>1596</v>
          </cell>
          <cell r="D176">
            <v>62</v>
          </cell>
          <cell r="E176">
            <v>0</v>
          </cell>
          <cell r="F176" t="b">
            <v>0</v>
          </cell>
          <cell r="I176">
            <v>27</v>
          </cell>
        </row>
        <row r="177">
          <cell r="C177">
            <v>10482</v>
          </cell>
          <cell r="D177">
            <v>52</v>
          </cell>
          <cell r="E177">
            <v>0</v>
          </cell>
          <cell r="F177" t="b">
            <v>0</v>
          </cell>
          <cell r="I177">
            <v>27</v>
          </cell>
        </row>
        <row r="178">
          <cell r="C178">
            <v>1596</v>
          </cell>
          <cell r="D178">
            <v>48</v>
          </cell>
          <cell r="E178">
            <v>0</v>
          </cell>
          <cell r="F178" t="b">
            <v>0</v>
          </cell>
          <cell r="I178">
            <v>27</v>
          </cell>
        </row>
        <row r="179">
          <cell r="C179">
            <v>1596</v>
          </cell>
          <cell r="D179">
            <v>63</v>
          </cell>
          <cell r="E179" t="str">
            <v>AD</v>
          </cell>
          <cell r="F179" t="b">
            <v>0</v>
          </cell>
          <cell r="I179">
            <v>27</v>
          </cell>
        </row>
        <row r="180">
          <cell r="C180">
            <v>1596</v>
          </cell>
          <cell r="D180">
            <v>71</v>
          </cell>
          <cell r="E180">
            <v>0</v>
          </cell>
          <cell r="F180" t="b">
            <v>0</v>
          </cell>
          <cell r="I180">
            <v>27</v>
          </cell>
        </row>
        <row r="181">
          <cell r="C181">
            <v>1596</v>
          </cell>
          <cell r="D181">
            <v>59</v>
          </cell>
          <cell r="E181" t="str">
            <v>AD</v>
          </cell>
          <cell r="F181" t="b">
            <v>0</v>
          </cell>
          <cell r="I181">
            <v>27</v>
          </cell>
        </row>
        <row r="182">
          <cell r="C182">
            <v>1596</v>
          </cell>
          <cell r="D182">
            <v>54</v>
          </cell>
          <cell r="E182" t="str">
            <v>AD</v>
          </cell>
          <cell r="F182" t="b">
            <v>0</v>
          </cell>
          <cell r="I182">
            <v>27</v>
          </cell>
        </row>
        <row r="183">
          <cell r="C183">
            <v>1596</v>
          </cell>
          <cell r="D183">
            <v>49</v>
          </cell>
          <cell r="E183">
            <v>0</v>
          </cell>
          <cell r="F183" t="b">
            <v>0</v>
          </cell>
          <cell r="I183">
            <v>27</v>
          </cell>
        </row>
        <row r="184">
          <cell r="C184">
            <v>1596</v>
          </cell>
          <cell r="D184">
            <v>70</v>
          </cell>
          <cell r="E184">
            <v>0</v>
          </cell>
          <cell r="F184" t="b">
            <v>0</v>
          </cell>
          <cell r="I184">
            <v>27</v>
          </cell>
        </row>
        <row r="185">
          <cell r="C185">
            <v>1596</v>
          </cell>
          <cell r="D185">
            <v>62</v>
          </cell>
          <cell r="E185">
            <v>0</v>
          </cell>
          <cell r="F185" t="b">
            <v>0</v>
          </cell>
          <cell r="I185">
            <v>27</v>
          </cell>
        </row>
        <row r="186">
          <cell r="C186">
            <v>1596</v>
          </cell>
          <cell r="D186">
            <v>63</v>
          </cell>
          <cell r="E186">
            <v>0</v>
          </cell>
          <cell r="F186" t="b">
            <v>0</v>
          </cell>
          <cell r="I186">
            <v>27</v>
          </cell>
        </row>
        <row r="187">
          <cell r="C187">
            <v>1596</v>
          </cell>
          <cell r="D187">
            <v>55</v>
          </cell>
          <cell r="E187">
            <v>0</v>
          </cell>
          <cell r="F187" t="b">
            <v>0</v>
          </cell>
          <cell r="I187">
            <v>27</v>
          </cell>
        </row>
        <row r="188">
          <cell r="C188">
            <v>1596</v>
          </cell>
          <cell r="D188">
            <v>59</v>
          </cell>
          <cell r="E188">
            <v>0</v>
          </cell>
          <cell r="F188" t="b">
            <v>0</v>
          </cell>
          <cell r="I188">
            <v>27</v>
          </cell>
        </row>
        <row r="189">
          <cell r="C189">
            <v>1596</v>
          </cell>
          <cell r="D189">
            <v>65</v>
          </cell>
          <cell r="E189">
            <v>0</v>
          </cell>
          <cell r="F189" t="b">
            <v>0</v>
          </cell>
          <cell r="I189">
            <v>27</v>
          </cell>
        </row>
        <row r="190">
          <cell r="C190">
            <v>1596</v>
          </cell>
          <cell r="D190">
            <v>70</v>
          </cell>
          <cell r="E190">
            <v>0</v>
          </cell>
          <cell r="F190" t="b">
            <v>0</v>
          </cell>
          <cell r="I190">
            <v>27</v>
          </cell>
        </row>
        <row r="191">
          <cell r="C191">
            <v>1596</v>
          </cell>
          <cell r="D191">
            <v>77</v>
          </cell>
          <cell r="E191">
            <v>0</v>
          </cell>
          <cell r="F191" t="b">
            <v>0</v>
          </cell>
          <cell r="I191">
            <v>27</v>
          </cell>
        </row>
        <row r="192">
          <cell r="C192">
            <v>1596</v>
          </cell>
          <cell r="D192">
            <v>76</v>
          </cell>
          <cell r="E192">
            <v>0</v>
          </cell>
          <cell r="F192" t="b">
            <v>0</v>
          </cell>
          <cell r="I192">
            <v>27</v>
          </cell>
        </row>
        <row r="193">
          <cell r="C193">
            <v>1596</v>
          </cell>
          <cell r="D193">
            <v>84</v>
          </cell>
          <cell r="E193">
            <v>0</v>
          </cell>
          <cell r="F193" t="b">
            <v>0</v>
          </cell>
          <cell r="I193">
            <v>27</v>
          </cell>
        </row>
        <row r="194">
          <cell r="C194">
            <v>1596</v>
          </cell>
          <cell r="D194">
            <v>65</v>
          </cell>
          <cell r="E194">
            <v>0</v>
          </cell>
          <cell r="F194" t="b">
            <v>0</v>
          </cell>
          <cell r="I194">
            <v>27</v>
          </cell>
        </row>
        <row r="195">
          <cell r="C195">
            <v>1596</v>
          </cell>
          <cell r="D195">
            <v>62</v>
          </cell>
          <cell r="E195">
            <v>0</v>
          </cell>
          <cell r="F195" t="b">
            <v>0</v>
          </cell>
          <cell r="I195">
            <v>27</v>
          </cell>
        </row>
        <row r="196">
          <cell r="C196">
            <v>1596</v>
          </cell>
          <cell r="D196">
            <v>64</v>
          </cell>
          <cell r="E196" t="str">
            <v>AD</v>
          </cell>
          <cell r="F196" t="b">
            <v>0</v>
          </cell>
          <cell r="I196">
            <v>27</v>
          </cell>
        </row>
        <row r="197">
          <cell r="C197">
            <v>1596</v>
          </cell>
          <cell r="D197">
            <v>57</v>
          </cell>
          <cell r="E197">
            <v>0</v>
          </cell>
          <cell r="F197" t="b">
            <v>0</v>
          </cell>
          <cell r="I197">
            <v>27</v>
          </cell>
        </row>
        <row r="198">
          <cell r="C198">
            <v>1596</v>
          </cell>
          <cell r="D198">
            <v>71</v>
          </cell>
          <cell r="E198">
            <v>0</v>
          </cell>
          <cell r="F198" t="b">
            <v>0</v>
          </cell>
          <cell r="I198">
            <v>27</v>
          </cell>
        </row>
        <row r="199">
          <cell r="C199">
            <v>1596</v>
          </cell>
          <cell r="D199">
            <v>62</v>
          </cell>
          <cell r="E199" t="str">
            <v>AD</v>
          </cell>
          <cell r="F199" t="b">
            <v>0</v>
          </cell>
          <cell r="I199">
            <v>27</v>
          </cell>
        </row>
        <row r="200">
          <cell r="C200">
            <v>1596</v>
          </cell>
          <cell r="D200">
            <v>61</v>
          </cell>
          <cell r="E200">
            <v>0</v>
          </cell>
          <cell r="F200" t="b">
            <v>0</v>
          </cell>
          <cell r="I200">
            <v>27</v>
          </cell>
        </row>
        <row r="201">
          <cell r="C201">
            <v>1596</v>
          </cell>
          <cell r="D201">
            <v>65</v>
          </cell>
          <cell r="E201">
            <v>0</v>
          </cell>
          <cell r="F201" t="b">
            <v>0</v>
          </cell>
          <cell r="I201">
            <v>27</v>
          </cell>
        </row>
        <row r="202">
          <cell r="C202">
            <v>1596</v>
          </cell>
          <cell r="D202">
            <v>77</v>
          </cell>
          <cell r="E202">
            <v>0</v>
          </cell>
          <cell r="F202" t="b">
            <v>0</v>
          </cell>
          <cell r="I202">
            <v>27</v>
          </cell>
        </row>
        <row r="203">
          <cell r="C203">
            <v>1596</v>
          </cell>
          <cell r="D203">
            <v>65</v>
          </cell>
          <cell r="E203">
            <v>0</v>
          </cell>
          <cell r="F203" t="b">
            <v>0</v>
          </cell>
          <cell r="I203">
            <v>27</v>
          </cell>
        </row>
        <row r="204">
          <cell r="C204">
            <v>1596</v>
          </cell>
          <cell r="D204">
            <v>63</v>
          </cell>
          <cell r="E204" t="str">
            <v>AD</v>
          </cell>
          <cell r="F204" t="b">
            <v>0</v>
          </cell>
          <cell r="I204">
            <v>27</v>
          </cell>
        </row>
        <row r="205">
          <cell r="C205">
            <v>1596</v>
          </cell>
          <cell r="D205">
            <v>53</v>
          </cell>
          <cell r="E205" t="str">
            <v>AD</v>
          </cell>
          <cell r="F205" t="b">
            <v>0</v>
          </cell>
          <cell r="I205">
            <v>27</v>
          </cell>
        </row>
        <row r="206">
          <cell r="C206">
            <v>1596</v>
          </cell>
          <cell r="D206">
            <v>62</v>
          </cell>
          <cell r="E206" t="str">
            <v>AD</v>
          </cell>
          <cell r="F206" t="b">
            <v>0</v>
          </cell>
          <cell r="I206">
            <v>27</v>
          </cell>
        </row>
        <row r="207">
          <cell r="C207">
            <v>1596</v>
          </cell>
          <cell r="D207">
            <v>72</v>
          </cell>
          <cell r="E207">
            <v>0</v>
          </cell>
          <cell r="F207" t="b">
            <v>0</v>
          </cell>
          <cell r="I207">
            <v>27</v>
          </cell>
        </row>
        <row r="208">
          <cell r="C208">
            <v>1614</v>
          </cell>
          <cell r="D208">
            <v>53</v>
          </cell>
          <cell r="E208">
            <v>0</v>
          </cell>
          <cell r="F208" t="b">
            <v>0</v>
          </cell>
          <cell r="I208">
            <v>27</v>
          </cell>
        </row>
        <row r="209">
          <cell r="C209">
            <v>1614</v>
          </cell>
          <cell r="D209">
            <v>49</v>
          </cell>
          <cell r="E209">
            <v>0</v>
          </cell>
          <cell r="F209" t="b">
            <v>0</v>
          </cell>
          <cell r="I209">
            <v>27</v>
          </cell>
        </row>
        <row r="210">
          <cell r="C210">
            <v>1614</v>
          </cell>
          <cell r="D210">
            <v>42</v>
          </cell>
          <cell r="E210">
            <v>0</v>
          </cell>
          <cell r="F210" t="b">
            <v>0</v>
          </cell>
          <cell r="I210">
            <v>27</v>
          </cell>
        </row>
        <row r="211">
          <cell r="C211">
            <v>1614</v>
          </cell>
          <cell r="D211">
            <v>32</v>
          </cell>
          <cell r="E211">
            <v>0</v>
          </cell>
          <cell r="F211" t="b">
            <v>0</v>
          </cell>
          <cell r="I211">
            <v>27</v>
          </cell>
        </row>
        <row r="212">
          <cell r="C212">
            <v>1596</v>
          </cell>
          <cell r="D212">
            <v>65</v>
          </cell>
          <cell r="E212">
            <v>0</v>
          </cell>
          <cell r="F212" t="b">
            <v>0</v>
          </cell>
          <cell r="I212">
            <v>28</v>
          </cell>
        </row>
        <row r="213">
          <cell r="C213">
            <v>1596</v>
          </cell>
          <cell r="D213">
            <v>57</v>
          </cell>
          <cell r="E213">
            <v>0</v>
          </cell>
          <cell r="F213" t="b">
            <v>0</v>
          </cell>
          <cell r="I213">
            <v>28</v>
          </cell>
        </row>
        <row r="214">
          <cell r="C214">
            <v>1596</v>
          </cell>
          <cell r="D214">
            <v>58</v>
          </cell>
          <cell r="E214" t="str">
            <v>AD</v>
          </cell>
          <cell r="F214" t="b">
            <v>0</v>
          </cell>
          <cell r="I214">
            <v>28</v>
          </cell>
        </row>
        <row r="215">
          <cell r="C215">
            <v>1596</v>
          </cell>
          <cell r="D215">
            <v>65</v>
          </cell>
          <cell r="E215">
            <v>0</v>
          </cell>
          <cell r="F215" t="b">
            <v>0</v>
          </cell>
          <cell r="I215">
            <v>28</v>
          </cell>
        </row>
        <row r="216">
          <cell r="C216">
            <v>1596</v>
          </cell>
          <cell r="D216">
            <v>69</v>
          </cell>
          <cell r="E216" t="str">
            <v>AD</v>
          </cell>
          <cell r="F216" t="b">
            <v>0</v>
          </cell>
          <cell r="I216">
            <v>28</v>
          </cell>
        </row>
        <row r="217">
          <cell r="C217">
            <v>1596</v>
          </cell>
          <cell r="D217">
            <v>61</v>
          </cell>
          <cell r="E217">
            <v>0</v>
          </cell>
          <cell r="F217" t="b">
            <v>0</v>
          </cell>
          <cell r="I217">
            <v>28</v>
          </cell>
        </row>
        <row r="218">
          <cell r="C218">
            <v>10482</v>
          </cell>
          <cell r="D218">
            <v>41</v>
          </cell>
          <cell r="E218">
            <v>0</v>
          </cell>
          <cell r="F218" t="b">
            <v>0</v>
          </cell>
          <cell r="I218">
            <v>28</v>
          </cell>
        </row>
        <row r="219">
          <cell r="C219">
            <v>1596</v>
          </cell>
          <cell r="D219">
            <v>48</v>
          </cell>
          <cell r="E219">
            <v>0</v>
          </cell>
          <cell r="F219" t="b">
            <v>0</v>
          </cell>
          <cell r="I219">
            <v>28</v>
          </cell>
        </row>
        <row r="220">
          <cell r="C220">
            <v>1596</v>
          </cell>
          <cell r="D220">
            <v>63</v>
          </cell>
          <cell r="E220">
            <v>0</v>
          </cell>
          <cell r="F220" t="b">
            <v>0</v>
          </cell>
          <cell r="I220">
            <v>28</v>
          </cell>
        </row>
        <row r="221">
          <cell r="C221">
            <v>1596</v>
          </cell>
          <cell r="D221">
            <v>53</v>
          </cell>
          <cell r="E221">
            <v>0</v>
          </cell>
          <cell r="F221" t="b">
            <v>0</v>
          </cell>
          <cell r="I221">
            <v>28</v>
          </cell>
        </row>
        <row r="222">
          <cell r="C222">
            <v>1596</v>
          </cell>
          <cell r="D222">
            <v>65</v>
          </cell>
          <cell r="E222">
            <v>0</v>
          </cell>
          <cell r="F222" t="b">
            <v>0</v>
          </cell>
          <cell r="I222">
            <v>28</v>
          </cell>
        </row>
        <row r="223">
          <cell r="C223">
            <v>1596</v>
          </cell>
          <cell r="D223">
            <v>67</v>
          </cell>
          <cell r="E223" t="str">
            <v>AD</v>
          </cell>
          <cell r="F223" t="b">
            <v>0</v>
          </cell>
          <cell r="I223">
            <v>28</v>
          </cell>
        </row>
        <row r="224">
          <cell r="C224">
            <v>1596</v>
          </cell>
          <cell r="D224">
            <v>63</v>
          </cell>
          <cell r="E224">
            <v>0</v>
          </cell>
          <cell r="F224" t="b">
            <v>0</v>
          </cell>
          <cell r="I224">
            <v>28</v>
          </cell>
        </row>
        <row r="225">
          <cell r="C225">
            <v>1596</v>
          </cell>
          <cell r="D225">
            <v>57</v>
          </cell>
          <cell r="E225">
            <v>0</v>
          </cell>
          <cell r="F225" t="b">
            <v>0</v>
          </cell>
          <cell r="I225">
            <v>28</v>
          </cell>
        </row>
        <row r="226">
          <cell r="C226">
            <v>1596</v>
          </cell>
          <cell r="D226">
            <v>65</v>
          </cell>
          <cell r="E226">
            <v>0</v>
          </cell>
          <cell r="F226" t="b">
            <v>0</v>
          </cell>
          <cell r="I226">
            <v>28</v>
          </cell>
        </row>
        <row r="227">
          <cell r="C227">
            <v>1596</v>
          </cell>
          <cell r="D227">
            <v>65</v>
          </cell>
          <cell r="E227" t="str">
            <v>AD</v>
          </cell>
          <cell r="F227" t="b">
            <v>0</v>
          </cell>
          <cell r="I227">
            <v>28</v>
          </cell>
        </row>
        <row r="228">
          <cell r="C228">
            <v>1596</v>
          </cell>
          <cell r="D228">
            <v>59</v>
          </cell>
          <cell r="E228">
            <v>0</v>
          </cell>
          <cell r="F228" t="b">
            <v>0</v>
          </cell>
          <cell r="I228">
            <v>28</v>
          </cell>
        </row>
        <row r="229">
          <cell r="C229">
            <v>10482</v>
          </cell>
          <cell r="D229">
            <v>44</v>
          </cell>
          <cell r="E229">
            <v>0</v>
          </cell>
          <cell r="F229" t="b">
            <v>0</v>
          </cell>
          <cell r="I229">
            <v>28</v>
          </cell>
        </row>
        <row r="230">
          <cell r="C230">
            <v>1596</v>
          </cell>
          <cell r="D230">
            <v>59</v>
          </cell>
          <cell r="E230">
            <v>0</v>
          </cell>
          <cell r="F230" t="b">
            <v>0</v>
          </cell>
          <cell r="I230">
            <v>28</v>
          </cell>
        </row>
        <row r="231">
          <cell r="C231">
            <v>1596</v>
          </cell>
          <cell r="D231">
            <v>59</v>
          </cell>
          <cell r="E231">
            <v>0</v>
          </cell>
          <cell r="F231" t="b">
            <v>1</v>
          </cell>
          <cell r="I231">
            <v>28</v>
          </cell>
        </row>
        <row r="232">
          <cell r="C232">
            <v>1596</v>
          </cell>
          <cell r="D232">
            <v>65</v>
          </cell>
          <cell r="E232">
            <v>0</v>
          </cell>
          <cell r="F232" t="b">
            <v>0</v>
          </cell>
          <cell r="I232">
            <v>28</v>
          </cell>
        </row>
        <row r="233">
          <cell r="C233">
            <v>1596</v>
          </cell>
          <cell r="D233">
            <v>68</v>
          </cell>
          <cell r="E233">
            <v>0</v>
          </cell>
          <cell r="F233" t="b">
            <v>0</v>
          </cell>
          <cell r="I233">
            <v>28</v>
          </cell>
        </row>
        <row r="234">
          <cell r="C234">
            <v>1596</v>
          </cell>
          <cell r="D234">
            <v>70</v>
          </cell>
          <cell r="E234">
            <v>0</v>
          </cell>
          <cell r="F234" t="b">
            <v>0</v>
          </cell>
          <cell r="I234">
            <v>28</v>
          </cell>
        </row>
        <row r="235">
          <cell r="C235">
            <v>1596</v>
          </cell>
          <cell r="D235">
            <v>59</v>
          </cell>
          <cell r="E235">
            <v>0</v>
          </cell>
          <cell r="F235" t="b">
            <v>0</v>
          </cell>
          <cell r="I235">
            <v>28</v>
          </cell>
        </row>
        <row r="236">
          <cell r="C236">
            <v>1596</v>
          </cell>
          <cell r="D236">
            <v>61</v>
          </cell>
          <cell r="E236" t="str">
            <v>AD</v>
          </cell>
          <cell r="F236" t="b">
            <v>0</v>
          </cell>
          <cell r="I236">
            <v>28</v>
          </cell>
        </row>
        <row r="237">
          <cell r="C237">
            <v>1596</v>
          </cell>
          <cell r="D237">
            <v>51</v>
          </cell>
          <cell r="E237">
            <v>0</v>
          </cell>
          <cell r="F237" t="b">
            <v>0</v>
          </cell>
          <cell r="I237">
            <v>28</v>
          </cell>
        </row>
        <row r="238">
          <cell r="C238">
            <v>1596</v>
          </cell>
          <cell r="D238">
            <v>63</v>
          </cell>
          <cell r="E238">
            <v>0</v>
          </cell>
          <cell r="F238" t="b">
            <v>0</v>
          </cell>
          <cell r="I238">
            <v>28</v>
          </cell>
        </row>
        <row r="239">
          <cell r="C239">
            <v>1596</v>
          </cell>
          <cell r="D239">
            <v>63</v>
          </cell>
          <cell r="E239">
            <v>0</v>
          </cell>
          <cell r="F239" t="b">
            <v>0</v>
          </cell>
          <cell r="I239">
            <v>28</v>
          </cell>
        </row>
        <row r="240">
          <cell r="C240">
            <v>1596</v>
          </cell>
          <cell r="D240">
            <v>52</v>
          </cell>
          <cell r="E240">
            <v>0</v>
          </cell>
          <cell r="F240" t="b">
            <v>0</v>
          </cell>
          <cell r="I240">
            <v>28</v>
          </cell>
        </row>
        <row r="241">
          <cell r="C241">
            <v>1596</v>
          </cell>
          <cell r="D241">
            <v>60</v>
          </cell>
          <cell r="E241">
            <v>0</v>
          </cell>
          <cell r="F241" t="b">
            <v>0</v>
          </cell>
          <cell r="I241">
            <v>28</v>
          </cell>
        </row>
        <row r="242">
          <cell r="C242">
            <v>1596</v>
          </cell>
          <cell r="D242">
            <v>65</v>
          </cell>
          <cell r="E242">
            <v>0</v>
          </cell>
          <cell r="F242" t="b">
            <v>0</v>
          </cell>
          <cell r="I242">
            <v>28</v>
          </cell>
        </row>
        <row r="243">
          <cell r="C243">
            <v>1596</v>
          </cell>
          <cell r="D243">
            <v>51</v>
          </cell>
          <cell r="E243">
            <v>0</v>
          </cell>
          <cell r="F243" t="b">
            <v>0</v>
          </cell>
          <cell r="I243">
            <v>28</v>
          </cell>
        </row>
        <row r="244">
          <cell r="C244">
            <v>1596</v>
          </cell>
          <cell r="D244">
            <v>63</v>
          </cell>
          <cell r="E244">
            <v>0</v>
          </cell>
          <cell r="F244" t="b">
            <v>0</v>
          </cell>
          <cell r="I244">
            <v>28</v>
          </cell>
        </row>
        <row r="245">
          <cell r="C245">
            <v>1596</v>
          </cell>
          <cell r="D245">
            <v>62</v>
          </cell>
          <cell r="E245">
            <v>0</v>
          </cell>
          <cell r="F245" t="b">
            <v>0</v>
          </cell>
          <cell r="I245">
            <v>28</v>
          </cell>
        </row>
        <row r="246">
          <cell r="C246">
            <v>1596</v>
          </cell>
          <cell r="D246">
            <v>63</v>
          </cell>
          <cell r="E246">
            <v>0</v>
          </cell>
          <cell r="F246" t="b">
            <v>0</v>
          </cell>
          <cell r="I246">
            <v>28</v>
          </cell>
        </row>
        <row r="247">
          <cell r="C247">
            <v>1596</v>
          </cell>
          <cell r="D247">
            <v>65</v>
          </cell>
          <cell r="E247" t="str">
            <v>AD</v>
          </cell>
          <cell r="F247" t="b">
            <v>0</v>
          </cell>
          <cell r="I247">
            <v>28</v>
          </cell>
        </row>
        <row r="248">
          <cell r="C248">
            <v>1596</v>
          </cell>
          <cell r="D248">
            <v>64</v>
          </cell>
          <cell r="E248" t="str">
            <v>AD</v>
          </cell>
          <cell r="F248" t="b">
            <v>0</v>
          </cell>
          <cell r="I248">
            <v>28</v>
          </cell>
        </row>
        <row r="249">
          <cell r="C249">
            <v>1596</v>
          </cell>
          <cell r="D249">
            <v>63</v>
          </cell>
          <cell r="E249">
            <v>0</v>
          </cell>
          <cell r="F249" t="b">
            <v>0</v>
          </cell>
          <cell r="I249">
            <v>28</v>
          </cell>
        </row>
        <row r="250">
          <cell r="C250">
            <v>1614</v>
          </cell>
          <cell r="D250">
            <v>57</v>
          </cell>
          <cell r="E250">
            <v>0</v>
          </cell>
          <cell r="F250" t="b">
            <v>0</v>
          </cell>
          <cell r="I250">
            <v>28</v>
          </cell>
        </row>
        <row r="251">
          <cell r="C251">
            <v>1614</v>
          </cell>
          <cell r="D251">
            <v>64</v>
          </cell>
          <cell r="E251">
            <v>0</v>
          </cell>
          <cell r="F251" t="b">
            <v>0</v>
          </cell>
          <cell r="I251">
            <v>28</v>
          </cell>
        </row>
        <row r="252">
          <cell r="C252">
            <v>1614</v>
          </cell>
          <cell r="D252">
            <v>51</v>
          </cell>
          <cell r="E252">
            <v>0</v>
          </cell>
          <cell r="F252" t="b">
            <v>0</v>
          </cell>
          <cell r="I252">
            <v>28</v>
          </cell>
        </row>
        <row r="253">
          <cell r="C253">
            <v>1614</v>
          </cell>
          <cell r="D253">
            <v>48</v>
          </cell>
          <cell r="E253">
            <v>0</v>
          </cell>
          <cell r="F253" t="b">
            <v>0</v>
          </cell>
          <cell r="I253">
            <v>28</v>
          </cell>
        </row>
        <row r="254">
          <cell r="C254">
            <v>1596</v>
          </cell>
          <cell r="D254">
            <v>76</v>
          </cell>
          <cell r="E254">
            <v>0</v>
          </cell>
          <cell r="F254" t="b">
            <v>0</v>
          </cell>
          <cell r="I254">
            <v>28</v>
          </cell>
        </row>
        <row r="255">
          <cell r="C255">
            <v>1596</v>
          </cell>
          <cell r="D255">
            <v>52</v>
          </cell>
          <cell r="E255">
            <v>0</v>
          </cell>
          <cell r="F255" t="b">
            <v>0</v>
          </cell>
          <cell r="I255">
            <v>28</v>
          </cell>
        </row>
        <row r="256">
          <cell r="C256">
            <v>1596</v>
          </cell>
          <cell r="D256">
            <v>69</v>
          </cell>
          <cell r="E256">
            <v>0</v>
          </cell>
          <cell r="F256" t="b">
            <v>0</v>
          </cell>
          <cell r="I256">
            <v>28</v>
          </cell>
        </row>
        <row r="257">
          <cell r="C257">
            <v>1596</v>
          </cell>
          <cell r="D257">
            <v>61</v>
          </cell>
          <cell r="E257">
            <v>0</v>
          </cell>
          <cell r="F257" t="b">
            <v>0</v>
          </cell>
          <cell r="I257">
            <v>28</v>
          </cell>
        </row>
        <row r="258">
          <cell r="C258">
            <v>1596</v>
          </cell>
          <cell r="D258">
            <v>64</v>
          </cell>
          <cell r="E258">
            <v>0</v>
          </cell>
          <cell r="F258" t="b">
            <v>0</v>
          </cell>
          <cell r="I258">
            <v>28</v>
          </cell>
        </row>
        <row r="259">
          <cell r="C259">
            <v>1596</v>
          </cell>
          <cell r="D259">
            <v>70</v>
          </cell>
          <cell r="E259" t="str">
            <v>AD</v>
          </cell>
          <cell r="F259" t="b">
            <v>0</v>
          </cell>
          <cell r="I259">
            <v>28</v>
          </cell>
        </row>
        <row r="260">
          <cell r="C260">
            <v>1596</v>
          </cell>
          <cell r="D260">
            <v>58</v>
          </cell>
          <cell r="E260">
            <v>0</v>
          </cell>
          <cell r="F260" t="b">
            <v>0</v>
          </cell>
          <cell r="I260">
            <v>28</v>
          </cell>
        </row>
        <row r="261">
          <cell r="C261">
            <v>1596</v>
          </cell>
          <cell r="D261">
            <v>65</v>
          </cell>
          <cell r="E261">
            <v>0</v>
          </cell>
          <cell r="F261" t="b">
            <v>0</v>
          </cell>
          <cell r="I261">
            <v>28</v>
          </cell>
        </row>
        <row r="262">
          <cell r="C262">
            <v>1596</v>
          </cell>
          <cell r="D262">
            <v>62</v>
          </cell>
          <cell r="E262">
            <v>0</v>
          </cell>
          <cell r="F262" t="b">
            <v>0</v>
          </cell>
          <cell r="I262">
            <v>28</v>
          </cell>
        </row>
        <row r="263">
          <cell r="C263">
            <v>1596</v>
          </cell>
          <cell r="D263">
            <v>61</v>
          </cell>
          <cell r="E263">
            <v>0</v>
          </cell>
          <cell r="F263" t="b">
            <v>0</v>
          </cell>
          <cell r="I263">
            <v>28</v>
          </cell>
        </row>
        <row r="264">
          <cell r="C264">
            <v>1596</v>
          </cell>
          <cell r="D264">
            <v>59</v>
          </cell>
          <cell r="E264" t="str">
            <v>AD</v>
          </cell>
          <cell r="F264" t="b">
            <v>0</v>
          </cell>
          <cell r="I264">
            <v>28</v>
          </cell>
        </row>
        <row r="265">
          <cell r="C265">
            <v>1596</v>
          </cell>
          <cell r="D265">
            <v>59</v>
          </cell>
          <cell r="E265">
            <v>0</v>
          </cell>
          <cell r="F265" t="b">
            <v>0</v>
          </cell>
          <cell r="I265">
            <v>28</v>
          </cell>
        </row>
        <row r="266">
          <cell r="C266">
            <v>1596</v>
          </cell>
          <cell r="D266">
            <v>56</v>
          </cell>
          <cell r="E266">
            <v>0</v>
          </cell>
          <cell r="F266" t="b">
            <v>0</v>
          </cell>
          <cell r="I266">
            <v>28</v>
          </cell>
        </row>
        <row r="267">
          <cell r="C267">
            <v>1596</v>
          </cell>
          <cell r="D267">
            <v>65</v>
          </cell>
          <cell r="E267">
            <v>0</v>
          </cell>
          <cell r="F267" t="b">
            <v>0</v>
          </cell>
          <cell r="I267">
            <v>28</v>
          </cell>
        </row>
        <row r="268">
          <cell r="C268">
            <v>1596</v>
          </cell>
          <cell r="D268">
            <v>64</v>
          </cell>
          <cell r="E268">
            <v>0</v>
          </cell>
          <cell r="F268" t="b">
            <v>0</v>
          </cell>
          <cell r="I268">
            <v>28</v>
          </cell>
        </row>
        <row r="269">
          <cell r="C269">
            <v>1596</v>
          </cell>
          <cell r="D269">
            <v>66</v>
          </cell>
          <cell r="E269">
            <v>0</v>
          </cell>
          <cell r="F269" t="b">
            <v>0</v>
          </cell>
          <cell r="I269">
            <v>28</v>
          </cell>
        </row>
        <row r="270">
          <cell r="C270">
            <v>1596</v>
          </cell>
          <cell r="D270">
            <v>64</v>
          </cell>
          <cell r="E270">
            <v>0</v>
          </cell>
          <cell r="F270" t="b">
            <v>0</v>
          </cell>
          <cell r="I270">
            <v>28</v>
          </cell>
        </row>
        <row r="271">
          <cell r="C271">
            <v>1596</v>
          </cell>
          <cell r="D271">
            <v>58</v>
          </cell>
          <cell r="E271">
            <v>0</v>
          </cell>
          <cell r="F271" t="b">
            <v>0</v>
          </cell>
          <cell r="I271">
            <v>28</v>
          </cell>
        </row>
        <row r="272">
          <cell r="C272">
            <v>10482</v>
          </cell>
          <cell r="D272">
            <v>49</v>
          </cell>
          <cell r="E272" t="str">
            <v>AD</v>
          </cell>
          <cell r="F272" t="b">
            <v>0</v>
          </cell>
          <cell r="I272">
            <v>28</v>
          </cell>
        </row>
        <row r="273">
          <cell r="C273">
            <v>1596</v>
          </cell>
          <cell r="D273">
            <v>60</v>
          </cell>
          <cell r="E273">
            <v>0</v>
          </cell>
          <cell r="F273" t="b">
            <v>0</v>
          </cell>
          <cell r="I273">
            <v>28</v>
          </cell>
        </row>
        <row r="274">
          <cell r="C274">
            <v>1596</v>
          </cell>
          <cell r="D274">
            <v>65</v>
          </cell>
          <cell r="E274">
            <v>0</v>
          </cell>
          <cell r="F274" t="b">
            <v>0</v>
          </cell>
          <cell r="I274">
            <v>28</v>
          </cell>
        </row>
        <row r="275">
          <cell r="C275">
            <v>1596</v>
          </cell>
          <cell r="D275">
            <v>48</v>
          </cell>
          <cell r="E275" t="str">
            <v>AD</v>
          </cell>
          <cell r="F275" t="b">
            <v>0</v>
          </cell>
          <cell r="I275">
            <v>28</v>
          </cell>
        </row>
        <row r="276">
          <cell r="C276">
            <v>1596</v>
          </cell>
          <cell r="D276">
            <v>62</v>
          </cell>
          <cell r="E276">
            <v>0</v>
          </cell>
          <cell r="F276" t="b">
            <v>0</v>
          </cell>
          <cell r="I276">
            <v>28</v>
          </cell>
        </row>
        <row r="277">
          <cell r="C277">
            <v>10482</v>
          </cell>
          <cell r="D277">
            <v>57</v>
          </cell>
          <cell r="E277">
            <v>0</v>
          </cell>
          <cell r="F277" t="b">
            <v>0</v>
          </cell>
          <cell r="I277">
            <v>28</v>
          </cell>
        </row>
        <row r="278">
          <cell r="C278">
            <v>1596</v>
          </cell>
          <cell r="D278">
            <v>67</v>
          </cell>
          <cell r="E278">
            <v>0</v>
          </cell>
          <cell r="F278" t="b">
            <v>0</v>
          </cell>
          <cell r="I278">
            <v>28</v>
          </cell>
        </row>
        <row r="279">
          <cell r="C279">
            <v>1596</v>
          </cell>
          <cell r="D279">
            <v>63</v>
          </cell>
          <cell r="E279" t="str">
            <v>AD</v>
          </cell>
          <cell r="F279" t="b">
            <v>0</v>
          </cell>
          <cell r="I279">
            <v>28</v>
          </cell>
        </row>
        <row r="280">
          <cell r="C280">
            <v>1596</v>
          </cell>
          <cell r="D280">
            <v>57</v>
          </cell>
          <cell r="E280">
            <v>0</v>
          </cell>
          <cell r="F280" t="b">
            <v>0</v>
          </cell>
          <cell r="I280">
            <v>28</v>
          </cell>
        </row>
        <row r="281">
          <cell r="C281">
            <v>1596</v>
          </cell>
          <cell r="D281">
            <v>65</v>
          </cell>
          <cell r="E281">
            <v>0</v>
          </cell>
          <cell r="F281" t="b">
            <v>0</v>
          </cell>
          <cell r="I281">
            <v>28</v>
          </cell>
        </row>
        <row r="282">
          <cell r="C282">
            <v>1596</v>
          </cell>
          <cell r="D282">
            <v>68</v>
          </cell>
          <cell r="E282">
            <v>0</v>
          </cell>
          <cell r="F282" t="b">
            <v>0</v>
          </cell>
          <cell r="I282">
            <v>28</v>
          </cell>
        </row>
        <row r="283">
          <cell r="C283">
            <v>1596</v>
          </cell>
          <cell r="D283">
            <v>73</v>
          </cell>
          <cell r="E283">
            <v>0</v>
          </cell>
          <cell r="F283" t="b">
            <v>0</v>
          </cell>
          <cell r="I283">
            <v>28</v>
          </cell>
        </row>
        <row r="284">
          <cell r="C284">
            <v>1596</v>
          </cell>
          <cell r="D284">
            <v>58</v>
          </cell>
          <cell r="E284">
            <v>0</v>
          </cell>
          <cell r="F284" t="b">
            <v>0</v>
          </cell>
          <cell r="I284">
            <v>28</v>
          </cell>
        </row>
        <row r="285">
          <cell r="C285">
            <v>1596</v>
          </cell>
          <cell r="D285">
            <v>68</v>
          </cell>
          <cell r="E285">
            <v>0</v>
          </cell>
          <cell r="F285" t="b">
            <v>0</v>
          </cell>
          <cell r="I285">
            <v>28</v>
          </cell>
        </row>
        <row r="286">
          <cell r="C286">
            <v>1596</v>
          </cell>
          <cell r="D286">
            <v>65</v>
          </cell>
          <cell r="E286">
            <v>0</v>
          </cell>
          <cell r="F286" t="b">
            <v>0</v>
          </cell>
          <cell r="I286">
            <v>28</v>
          </cell>
        </row>
        <row r="287">
          <cell r="C287">
            <v>1596</v>
          </cell>
          <cell r="D287">
            <v>65</v>
          </cell>
          <cell r="E287">
            <v>0</v>
          </cell>
          <cell r="F287" t="b">
            <v>0</v>
          </cell>
          <cell r="I287">
            <v>28</v>
          </cell>
        </row>
        <row r="288">
          <cell r="C288">
            <v>1614</v>
          </cell>
          <cell r="D288">
            <v>46</v>
          </cell>
          <cell r="E288">
            <v>0</v>
          </cell>
          <cell r="F288" t="b">
            <v>0</v>
          </cell>
          <cell r="I288">
            <v>28</v>
          </cell>
        </row>
        <row r="289">
          <cell r="C289">
            <v>1614</v>
          </cell>
          <cell r="D289">
            <v>44</v>
          </cell>
          <cell r="E289">
            <v>0</v>
          </cell>
          <cell r="F289" t="b">
            <v>0</v>
          </cell>
          <cell r="I289">
            <v>28</v>
          </cell>
        </row>
        <row r="290">
          <cell r="C290">
            <v>1614</v>
          </cell>
          <cell r="D290">
            <v>46</v>
          </cell>
          <cell r="E290">
            <v>0</v>
          </cell>
          <cell r="F290" t="b">
            <v>0</v>
          </cell>
          <cell r="I290">
            <v>28</v>
          </cell>
        </row>
        <row r="291">
          <cell r="C291">
            <v>1596</v>
          </cell>
          <cell r="D291">
            <v>74</v>
          </cell>
          <cell r="E291">
            <v>0</v>
          </cell>
          <cell r="F291" t="b">
            <v>0</v>
          </cell>
          <cell r="I291">
            <v>28</v>
          </cell>
        </row>
        <row r="292">
          <cell r="C292">
            <v>1596</v>
          </cell>
          <cell r="D292">
            <v>72</v>
          </cell>
          <cell r="E292">
            <v>0</v>
          </cell>
          <cell r="F292" t="b">
            <v>0</v>
          </cell>
          <cell r="I292">
            <v>28</v>
          </cell>
        </row>
        <row r="293">
          <cell r="C293">
            <v>10482</v>
          </cell>
          <cell r="D293">
            <v>60</v>
          </cell>
          <cell r="E293" t="str">
            <v>AD</v>
          </cell>
          <cell r="F293" t="b">
            <v>0</v>
          </cell>
          <cell r="I293">
            <v>28</v>
          </cell>
        </row>
        <row r="294">
          <cell r="C294">
            <v>10482</v>
          </cell>
          <cell r="D294">
            <v>36</v>
          </cell>
          <cell r="E294">
            <v>0</v>
          </cell>
          <cell r="F294" t="b">
            <v>0</v>
          </cell>
          <cell r="I294">
            <v>28</v>
          </cell>
        </row>
        <row r="295">
          <cell r="C295">
            <v>1596</v>
          </cell>
          <cell r="D295">
            <v>68</v>
          </cell>
          <cell r="E295">
            <v>0</v>
          </cell>
          <cell r="F295" t="b">
            <v>0</v>
          </cell>
          <cell r="I295">
            <v>28</v>
          </cell>
        </row>
        <row r="296">
          <cell r="C296">
            <v>10482</v>
          </cell>
          <cell r="D296">
            <v>48</v>
          </cell>
          <cell r="E296">
            <v>0</v>
          </cell>
          <cell r="F296" t="b">
            <v>0</v>
          </cell>
          <cell r="I296">
            <v>28</v>
          </cell>
        </row>
        <row r="297">
          <cell r="C297">
            <v>1596</v>
          </cell>
          <cell r="D297">
            <v>67</v>
          </cell>
          <cell r="E297" t="str">
            <v>AD</v>
          </cell>
          <cell r="F297" t="b">
            <v>0</v>
          </cell>
          <cell r="I297">
            <v>28</v>
          </cell>
        </row>
        <row r="298">
          <cell r="C298">
            <v>1596</v>
          </cell>
          <cell r="D298">
            <v>64</v>
          </cell>
          <cell r="E298">
            <v>0</v>
          </cell>
          <cell r="F298" t="b">
            <v>0</v>
          </cell>
          <cell r="I298">
            <v>28</v>
          </cell>
        </row>
        <row r="299">
          <cell r="C299">
            <v>1596</v>
          </cell>
          <cell r="D299">
            <v>61</v>
          </cell>
          <cell r="E299">
            <v>0</v>
          </cell>
          <cell r="F299" t="b">
            <v>0</v>
          </cell>
          <cell r="I299">
            <v>28</v>
          </cell>
        </row>
        <row r="300">
          <cell r="C300">
            <v>1596</v>
          </cell>
          <cell r="D300">
            <v>73</v>
          </cell>
          <cell r="E300">
            <v>0</v>
          </cell>
          <cell r="F300" t="b">
            <v>0</v>
          </cell>
          <cell r="I300">
            <v>28</v>
          </cell>
        </row>
        <row r="301">
          <cell r="C301">
            <v>1596</v>
          </cell>
          <cell r="D301">
            <v>50</v>
          </cell>
          <cell r="E301">
            <v>0</v>
          </cell>
          <cell r="F301" t="b">
            <v>0</v>
          </cell>
          <cell r="I301">
            <v>28</v>
          </cell>
        </row>
        <row r="302">
          <cell r="C302">
            <v>1596</v>
          </cell>
          <cell r="D302">
            <v>65</v>
          </cell>
          <cell r="E302">
            <v>0</v>
          </cell>
          <cell r="F302" t="b">
            <v>0</v>
          </cell>
          <cell r="I302">
            <v>28</v>
          </cell>
        </row>
        <row r="303">
          <cell r="C303">
            <v>1596</v>
          </cell>
          <cell r="D303">
            <v>59</v>
          </cell>
          <cell r="E303">
            <v>0</v>
          </cell>
          <cell r="F303" t="b">
            <v>0</v>
          </cell>
          <cell r="I303">
            <v>28</v>
          </cell>
        </row>
        <row r="304">
          <cell r="C304">
            <v>1596</v>
          </cell>
          <cell r="D304">
            <v>63</v>
          </cell>
          <cell r="E304">
            <v>0</v>
          </cell>
          <cell r="F304" t="b">
            <v>0</v>
          </cell>
          <cell r="I304">
            <v>28</v>
          </cell>
        </row>
        <row r="305">
          <cell r="C305">
            <v>1596</v>
          </cell>
          <cell r="D305">
            <v>60</v>
          </cell>
          <cell r="E305">
            <v>0</v>
          </cell>
          <cell r="F305" t="b">
            <v>0</v>
          </cell>
          <cell r="I305">
            <v>28</v>
          </cell>
        </row>
        <row r="306">
          <cell r="C306">
            <v>1596</v>
          </cell>
          <cell r="D306">
            <v>58</v>
          </cell>
          <cell r="E306">
            <v>0</v>
          </cell>
          <cell r="F306" t="b">
            <v>0</v>
          </cell>
          <cell r="I306">
            <v>28</v>
          </cell>
        </row>
        <row r="307">
          <cell r="C307">
            <v>1596</v>
          </cell>
          <cell r="D307">
            <v>62</v>
          </cell>
          <cell r="E307">
            <v>0</v>
          </cell>
          <cell r="F307" t="b">
            <v>0</v>
          </cell>
          <cell r="I307">
            <v>28</v>
          </cell>
        </row>
        <row r="308">
          <cell r="C308">
            <v>1596</v>
          </cell>
          <cell r="D308">
            <v>67</v>
          </cell>
          <cell r="E308">
            <v>0</v>
          </cell>
          <cell r="F308" t="b">
            <v>0</v>
          </cell>
          <cell r="I308">
            <v>28</v>
          </cell>
        </row>
        <row r="309">
          <cell r="C309">
            <v>10482</v>
          </cell>
          <cell r="D309">
            <v>50</v>
          </cell>
          <cell r="E309">
            <v>0</v>
          </cell>
          <cell r="F309" t="b">
            <v>0</v>
          </cell>
          <cell r="I309">
            <v>28</v>
          </cell>
        </row>
        <row r="310">
          <cell r="C310">
            <v>1596</v>
          </cell>
          <cell r="D310">
            <v>61</v>
          </cell>
          <cell r="E310">
            <v>0</v>
          </cell>
          <cell r="F310" t="b">
            <v>0</v>
          </cell>
          <cell r="I310">
            <v>28</v>
          </cell>
        </row>
        <row r="311">
          <cell r="C311">
            <v>10482</v>
          </cell>
          <cell r="D311">
            <v>58</v>
          </cell>
          <cell r="E311">
            <v>0</v>
          </cell>
          <cell r="F311" t="b">
            <v>0</v>
          </cell>
          <cell r="I311">
            <v>28</v>
          </cell>
        </row>
        <row r="312">
          <cell r="C312">
            <v>1596</v>
          </cell>
          <cell r="D312">
            <v>47</v>
          </cell>
          <cell r="E312">
            <v>0</v>
          </cell>
          <cell r="F312" t="b">
            <v>0</v>
          </cell>
          <cell r="I312">
            <v>28</v>
          </cell>
        </row>
        <row r="313">
          <cell r="C313">
            <v>1596</v>
          </cell>
          <cell r="D313">
            <v>63</v>
          </cell>
          <cell r="E313">
            <v>0</v>
          </cell>
          <cell r="F313" t="b">
            <v>0</v>
          </cell>
          <cell r="I313">
            <v>28</v>
          </cell>
        </row>
        <row r="314">
          <cell r="C314">
            <v>1596</v>
          </cell>
          <cell r="D314">
            <v>59</v>
          </cell>
          <cell r="E314" t="str">
            <v>AD</v>
          </cell>
          <cell r="F314" t="b">
            <v>0</v>
          </cell>
          <cell r="I314">
            <v>28</v>
          </cell>
        </row>
        <row r="315">
          <cell r="C315">
            <v>1596</v>
          </cell>
          <cell r="D315">
            <v>51</v>
          </cell>
          <cell r="E315">
            <v>0</v>
          </cell>
          <cell r="F315" t="b">
            <v>0</v>
          </cell>
          <cell r="I315">
            <v>28</v>
          </cell>
        </row>
        <row r="316">
          <cell r="C316">
            <v>1596</v>
          </cell>
          <cell r="D316">
            <v>67</v>
          </cell>
          <cell r="E316">
            <v>0</v>
          </cell>
          <cell r="F316" t="b">
            <v>0</v>
          </cell>
          <cell r="I316">
            <v>28</v>
          </cell>
        </row>
        <row r="317">
          <cell r="C317">
            <v>1596</v>
          </cell>
          <cell r="D317">
            <v>60</v>
          </cell>
          <cell r="E317">
            <v>0</v>
          </cell>
          <cell r="F317" t="b">
            <v>0</v>
          </cell>
          <cell r="I317">
            <v>28</v>
          </cell>
        </row>
        <row r="318">
          <cell r="C318">
            <v>1596</v>
          </cell>
          <cell r="D318">
            <v>60</v>
          </cell>
          <cell r="E318">
            <v>0</v>
          </cell>
          <cell r="F318" t="b">
            <v>0</v>
          </cell>
          <cell r="I318">
            <v>28</v>
          </cell>
        </row>
        <row r="319">
          <cell r="C319">
            <v>1596</v>
          </cell>
          <cell r="D319">
            <v>67</v>
          </cell>
          <cell r="E319">
            <v>0</v>
          </cell>
          <cell r="F319" t="b">
            <v>0</v>
          </cell>
          <cell r="I319">
            <v>28</v>
          </cell>
        </row>
        <row r="320">
          <cell r="C320">
            <v>1596</v>
          </cell>
          <cell r="D320">
            <v>56</v>
          </cell>
          <cell r="E320">
            <v>0</v>
          </cell>
          <cell r="F320" t="b">
            <v>0</v>
          </cell>
          <cell r="I320">
            <v>28</v>
          </cell>
        </row>
        <row r="321">
          <cell r="C321">
            <v>1596</v>
          </cell>
          <cell r="D321">
            <v>66</v>
          </cell>
          <cell r="E321">
            <v>0</v>
          </cell>
          <cell r="F321" t="b">
            <v>0</v>
          </cell>
          <cell r="I321">
            <v>28</v>
          </cell>
        </row>
        <row r="322">
          <cell r="C322">
            <v>10482</v>
          </cell>
          <cell r="D322">
            <v>64</v>
          </cell>
          <cell r="E322">
            <v>0</v>
          </cell>
          <cell r="F322" t="b">
            <v>0</v>
          </cell>
          <cell r="I322">
            <v>28</v>
          </cell>
        </row>
        <row r="323">
          <cell r="C323">
            <v>1596</v>
          </cell>
          <cell r="D323">
            <v>57</v>
          </cell>
          <cell r="E323">
            <v>0</v>
          </cell>
          <cell r="F323" t="b">
            <v>0</v>
          </cell>
          <cell r="I323">
            <v>28</v>
          </cell>
        </row>
        <row r="324">
          <cell r="C324">
            <v>1596</v>
          </cell>
          <cell r="D324">
            <v>63</v>
          </cell>
          <cell r="E324" t="str">
            <v>AD</v>
          </cell>
          <cell r="F324" t="b">
            <v>0</v>
          </cell>
          <cell r="I324">
            <v>28</v>
          </cell>
        </row>
        <row r="325">
          <cell r="C325">
            <v>10482</v>
          </cell>
          <cell r="D325">
            <v>61</v>
          </cell>
          <cell r="E325" t="str">
            <v>AD</v>
          </cell>
          <cell r="F325" t="b">
            <v>0</v>
          </cell>
          <cell r="I325">
            <v>28</v>
          </cell>
        </row>
        <row r="326">
          <cell r="C326">
            <v>1596</v>
          </cell>
          <cell r="D326">
            <v>55</v>
          </cell>
          <cell r="E326">
            <v>0</v>
          </cell>
          <cell r="F326" t="b">
            <v>0</v>
          </cell>
          <cell r="I326">
            <v>28</v>
          </cell>
        </row>
        <row r="327">
          <cell r="C327">
            <v>1596</v>
          </cell>
          <cell r="D327">
            <v>65</v>
          </cell>
          <cell r="E327" t="str">
            <v>AD</v>
          </cell>
          <cell r="F327" t="b">
            <v>0</v>
          </cell>
          <cell r="I327">
            <v>28</v>
          </cell>
        </row>
        <row r="328">
          <cell r="C328">
            <v>1596</v>
          </cell>
          <cell r="D328">
            <v>65</v>
          </cell>
          <cell r="E328">
            <v>0</v>
          </cell>
          <cell r="F328" t="b">
            <v>0</v>
          </cell>
          <cell r="I328">
            <v>28</v>
          </cell>
        </row>
        <row r="329">
          <cell r="C329">
            <v>1596</v>
          </cell>
          <cell r="D329">
            <v>51</v>
          </cell>
          <cell r="E329">
            <v>0</v>
          </cell>
          <cell r="F329" t="b">
            <v>0</v>
          </cell>
          <cell r="I329">
            <v>29</v>
          </cell>
        </row>
        <row r="330">
          <cell r="C330">
            <v>1596</v>
          </cell>
          <cell r="D330">
            <v>65</v>
          </cell>
          <cell r="E330" t="str">
            <v>AD</v>
          </cell>
          <cell r="F330" t="b">
            <v>0</v>
          </cell>
          <cell r="I330">
            <v>29</v>
          </cell>
        </row>
        <row r="331">
          <cell r="C331">
            <v>1596</v>
          </cell>
          <cell r="D331">
            <v>64</v>
          </cell>
          <cell r="E331" t="str">
            <v>AD</v>
          </cell>
          <cell r="F331" t="b">
            <v>0</v>
          </cell>
          <cell r="I331">
            <v>29</v>
          </cell>
        </row>
        <row r="332">
          <cell r="C332">
            <v>1596</v>
          </cell>
          <cell r="D332">
            <v>69</v>
          </cell>
          <cell r="E332">
            <v>0</v>
          </cell>
          <cell r="F332" t="b">
            <v>1</v>
          </cell>
          <cell r="I332">
            <v>29</v>
          </cell>
        </row>
        <row r="333">
          <cell r="C333">
            <v>1596</v>
          </cell>
          <cell r="D333">
            <v>65</v>
          </cell>
          <cell r="E333">
            <v>0</v>
          </cell>
          <cell r="F333" t="b">
            <v>0</v>
          </cell>
          <cell r="I333">
            <v>29</v>
          </cell>
        </row>
        <row r="334">
          <cell r="C334">
            <v>1596</v>
          </cell>
          <cell r="D334">
            <v>72</v>
          </cell>
          <cell r="E334" t="str">
            <v>AD</v>
          </cell>
          <cell r="F334" t="b">
            <v>0</v>
          </cell>
          <cell r="I334">
            <v>29</v>
          </cell>
        </row>
        <row r="335">
          <cell r="C335">
            <v>1596</v>
          </cell>
          <cell r="D335">
            <v>62</v>
          </cell>
          <cell r="E335">
            <v>0</v>
          </cell>
          <cell r="F335" t="b">
            <v>0</v>
          </cell>
          <cell r="I335">
            <v>29</v>
          </cell>
        </row>
        <row r="336">
          <cell r="C336">
            <v>1596</v>
          </cell>
          <cell r="D336">
            <v>56</v>
          </cell>
          <cell r="E336">
            <v>0</v>
          </cell>
          <cell r="F336" t="b">
            <v>0</v>
          </cell>
          <cell r="I336">
            <v>29</v>
          </cell>
        </row>
        <row r="337">
          <cell r="C337">
            <v>1596</v>
          </cell>
          <cell r="D337">
            <v>63</v>
          </cell>
          <cell r="E337">
            <v>0</v>
          </cell>
          <cell r="F337" t="b">
            <v>0</v>
          </cell>
          <cell r="I337">
            <v>29</v>
          </cell>
        </row>
        <row r="338">
          <cell r="C338">
            <v>1596</v>
          </cell>
          <cell r="D338">
            <v>60</v>
          </cell>
          <cell r="E338">
            <v>0</v>
          </cell>
          <cell r="F338" t="b">
            <v>0</v>
          </cell>
          <cell r="I338">
            <v>29</v>
          </cell>
        </row>
        <row r="339">
          <cell r="C339">
            <v>1596</v>
          </cell>
          <cell r="D339">
            <v>55</v>
          </cell>
          <cell r="E339">
            <v>0</v>
          </cell>
          <cell r="F339" t="b">
            <v>0</v>
          </cell>
          <cell r="I339">
            <v>29</v>
          </cell>
        </row>
        <row r="340">
          <cell r="C340">
            <v>1614</v>
          </cell>
          <cell r="D340">
            <v>53</v>
          </cell>
          <cell r="E340">
            <v>0</v>
          </cell>
          <cell r="F340" t="b">
            <v>0</v>
          </cell>
          <cell r="I340">
            <v>29</v>
          </cell>
        </row>
        <row r="341">
          <cell r="C341">
            <v>1596</v>
          </cell>
          <cell r="D341">
            <v>67</v>
          </cell>
          <cell r="E341">
            <v>0</v>
          </cell>
          <cell r="F341" t="b">
            <v>0</v>
          </cell>
          <cell r="I341">
            <v>29</v>
          </cell>
        </row>
        <row r="342">
          <cell r="C342">
            <v>1596</v>
          </cell>
          <cell r="D342">
            <v>64</v>
          </cell>
          <cell r="E342">
            <v>0</v>
          </cell>
          <cell r="F342" t="b">
            <v>0</v>
          </cell>
          <cell r="I342">
            <v>29</v>
          </cell>
        </row>
        <row r="343">
          <cell r="C343">
            <v>1596</v>
          </cell>
          <cell r="D343">
            <v>53</v>
          </cell>
          <cell r="E343">
            <v>0</v>
          </cell>
          <cell r="F343" t="b">
            <v>0</v>
          </cell>
          <cell r="I343">
            <v>29</v>
          </cell>
        </row>
        <row r="344">
          <cell r="C344">
            <v>10482</v>
          </cell>
          <cell r="D344">
            <v>39</v>
          </cell>
          <cell r="E344">
            <v>0</v>
          </cell>
          <cell r="F344" t="b">
            <v>0</v>
          </cell>
          <cell r="I344">
            <v>29</v>
          </cell>
        </row>
        <row r="345">
          <cell r="C345">
            <v>1596</v>
          </cell>
          <cell r="D345">
            <v>79</v>
          </cell>
          <cell r="E345">
            <v>0</v>
          </cell>
          <cell r="F345" t="b">
            <v>0</v>
          </cell>
          <cell r="I345">
            <v>29</v>
          </cell>
        </row>
        <row r="346">
          <cell r="C346">
            <v>10482</v>
          </cell>
          <cell r="D346">
            <v>41</v>
          </cell>
          <cell r="E346">
            <v>0</v>
          </cell>
          <cell r="F346" t="b">
            <v>0</v>
          </cell>
          <cell r="I346">
            <v>29</v>
          </cell>
        </row>
        <row r="347">
          <cell r="C347">
            <v>1596</v>
          </cell>
          <cell r="D347">
            <v>65</v>
          </cell>
          <cell r="E347">
            <v>0</v>
          </cell>
          <cell r="F347" t="b">
            <v>0</v>
          </cell>
          <cell r="I347">
            <v>29</v>
          </cell>
        </row>
        <row r="348">
          <cell r="C348">
            <v>1596</v>
          </cell>
          <cell r="D348">
            <v>61</v>
          </cell>
          <cell r="E348">
            <v>0</v>
          </cell>
          <cell r="F348" t="b">
            <v>0</v>
          </cell>
          <cell r="I348">
            <v>29</v>
          </cell>
        </row>
        <row r="349">
          <cell r="C349">
            <v>1596</v>
          </cell>
          <cell r="D349">
            <v>49</v>
          </cell>
          <cell r="E349">
            <v>0</v>
          </cell>
          <cell r="F349" t="b">
            <v>0</v>
          </cell>
          <cell r="I349">
            <v>29</v>
          </cell>
        </row>
        <row r="350">
          <cell r="C350">
            <v>1596</v>
          </cell>
          <cell r="D350">
            <v>68</v>
          </cell>
          <cell r="E350">
            <v>0</v>
          </cell>
          <cell r="F350" t="b">
            <v>0</v>
          </cell>
          <cell r="I350">
            <v>29</v>
          </cell>
        </row>
        <row r="351">
          <cell r="C351">
            <v>1596</v>
          </cell>
          <cell r="D351">
            <v>51</v>
          </cell>
          <cell r="E351" t="str">
            <v>AD</v>
          </cell>
          <cell r="F351" t="b">
            <v>0</v>
          </cell>
          <cell r="I351">
            <v>29</v>
          </cell>
        </row>
        <row r="352">
          <cell r="C352">
            <v>10482</v>
          </cell>
          <cell r="D352">
            <v>46</v>
          </cell>
          <cell r="E352">
            <v>0</v>
          </cell>
          <cell r="F352" t="b">
            <v>0</v>
          </cell>
          <cell r="I352">
            <v>29</v>
          </cell>
        </row>
        <row r="353">
          <cell r="C353">
            <v>10482</v>
          </cell>
          <cell r="D353">
            <v>65</v>
          </cell>
          <cell r="E353">
            <v>0</v>
          </cell>
          <cell r="F353" t="b">
            <v>0</v>
          </cell>
          <cell r="I353">
            <v>29</v>
          </cell>
        </row>
        <row r="354">
          <cell r="C354">
            <v>1596</v>
          </cell>
          <cell r="D354">
            <v>46</v>
          </cell>
          <cell r="E354">
            <v>0</v>
          </cell>
          <cell r="F354" t="b">
            <v>0</v>
          </cell>
          <cell r="I354">
            <v>29</v>
          </cell>
        </row>
        <row r="355">
          <cell r="C355">
            <v>1596</v>
          </cell>
          <cell r="D355">
            <v>41</v>
          </cell>
          <cell r="E355">
            <v>0</v>
          </cell>
          <cell r="F355" t="b">
            <v>0</v>
          </cell>
          <cell r="I355">
            <v>29</v>
          </cell>
        </row>
        <row r="356">
          <cell r="C356">
            <v>1596</v>
          </cell>
          <cell r="D356">
            <v>47</v>
          </cell>
          <cell r="E356">
            <v>0</v>
          </cell>
          <cell r="F356" t="b">
            <v>0</v>
          </cell>
          <cell r="I356">
            <v>29</v>
          </cell>
        </row>
        <row r="357">
          <cell r="C357">
            <v>1596</v>
          </cell>
          <cell r="D357">
            <v>59</v>
          </cell>
          <cell r="E357" t="str">
            <v>AD</v>
          </cell>
          <cell r="F357" t="b">
            <v>0</v>
          </cell>
          <cell r="I357">
            <v>29</v>
          </cell>
        </row>
        <row r="358">
          <cell r="C358">
            <v>10482</v>
          </cell>
          <cell r="D358">
            <v>52</v>
          </cell>
          <cell r="E358">
            <v>0</v>
          </cell>
          <cell r="F358" t="b">
            <v>0</v>
          </cell>
          <cell r="I358">
            <v>29</v>
          </cell>
        </row>
        <row r="359">
          <cell r="C359">
            <v>1596</v>
          </cell>
          <cell r="D359">
            <v>66</v>
          </cell>
          <cell r="E359">
            <v>0</v>
          </cell>
          <cell r="F359" t="b">
            <v>0</v>
          </cell>
          <cell r="I359">
            <v>29</v>
          </cell>
        </row>
        <row r="360">
          <cell r="C360">
            <v>1596</v>
          </cell>
          <cell r="D360">
            <v>58</v>
          </cell>
          <cell r="E360">
            <v>0</v>
          </cell>
          <cell r="F360" t="b">
            <v>0</v>
          </cell>
          <cell r="I360">
            <v>29</v>
          </cell>
        </row>
        <row r="361">
          <cell r="C361">
            <v>1596</v>
          </cell>
          <cell r="D361">
            <v>60</v>
          </cell>
          <cell r="E361">
            <v>0</v>
          </cell>
          <cell r="F361" t="b">
            <v>0</v>
          </cell>
          <cell r="I361">
            <v>29</v>
          </cell>
        </row>
        <row r="362">
          <cell r="C362">
            <v>1596</v>
          </cell>
          <cell r="D362">
            <v>54</v>
          </cell>
          <cell r="E362">
            <v>0</v>
          </cell>
          <cell r="F362" t="b">
            <v>0</v>
          </cell>
          <cell r="I362">
            <v>29</v>
          </cell>
        </row>
        <row r="363">
          <cell r="C363">
            <v>1596</v>
          </cell>
          <cell r="D363">
            <v>48</v>
          </cell>
          <cell r="E363" t="str">
            <v>AD</v>
          </cell>
          <cell r="F363" t="b">
            <v>0</v>
          </cell>
          <cell r="I363">
            <v>29</v>
          </cell>
        </row>
        <row r="364">
          <cell r="C364">
            <v>1596</v>
          </cell>
          <cell r="D364">
            <v>66</v>
          </cell>
          <cell r="E364" t="str">
            <v>AD</v>
          </cell>
          <cell r="F364" t="b">
            <v>0</v>
          </cell>
          <cell r="I364">
            <v>29</v>
          </cell>
        </row>
        <row r="365">
          <cell r="C365">
            <v>1596</v>
          </cell>
          <cell r="D365">
            <v>56</v>
          </cell>
          <cell r="E365">
            <v>0</v>
          </cell>
          <cell r="F365" t="b">
            <v>0</v>
          </cell>
          <cell r="I365">
            <v>29</v>
          </cell>
        </row>
        <row r="366">
          <cell r="C366">
            <v>1596</v>
          </cell>
          <cell r="D366">
            <v>47</v>
          </cell>
          <cell r="E366">
            <v>0</v>
          </cell>
          <cell r="F366" t="b">
            <v>0</v>
          </cell>
          <cell r="I366">
            <v>29</v>
          </cell>
        </row>
        <row r="367">
          <cell r="C367">
            <v>1596</v>
          </cell>
          <cell r="D367">
            <v>63</v>
          </cell>
          <cell r="E367">
            <v>0</v>
          </cell>
          <cell r="F367" t="b">
            <v>0</v>
          </cell>
          <cell r="I367">
            <v>29</v>
          </cell>
        </row>
        <row r="368">
          <cell r="C368">
            <v>1614</v>
          </cell>
          <cell r="D368">
            <v>44</v>
          </cell>
          <cell r="E368">
            <v>0</v>
          </cell>
          <cell r="F368" t="b">
            <v>0</v>
          </cell>
          <cell r="I368">
            <v>29</v>
          </cell>
        </row>
        <row r="369">
          <cell r="C369">
            <v>1614</v>
          </cell>
          <cell r="D369">
            <v>42</v>
          </cell>
          <cell r="E369">
            <v>0</v>
          </cell>
          <cell r="F369" t="b">
            <v>1</v>
          </cell>
          <cell r="I369">
            <v>29</v>
          </cell>
        </row>
        <row r="370">
          <cell r="C370">
            <v>1596</v>
          </cell>
          <cell r="D370">
            <v>59</v>
          </cell>
          <cell r="E370">
            <v>0</v>
          </cell>
          <cell r="F370" t="b">
            <v>0</v>
          </cell>
          <cell r="I370">
            <v>29</v>
          </cell>
        </row>
        <row r="371">
          <cell r="C371">
            <v>1596</v>
          </cell>
          <cell r="D371">
            <v>76</v>
          </cell>
          <cell r="E371">
            <v>0</v>
          </cell>
          <cell r="F371" t="b">
            <v>0</v>
          </cell>
          <cell r="I371">
            <v>29</v>
          </cell>
        </row>
        <row r="372">
          <cell r="C372">
            <v>1596</v>
          </cell>
          <cell r="D372">
            <v>50</v>
          </cell>
          <cell r="E372">
            <v>0</v>
          </cell>
          <cell r="F372" t="b">
            <v>0</v>
          </cell>
          <cell r="I372">
            <v>29</v>
          </cell>
        </row>
        <row r="373">
          <cell r="C373">
            <v>1614</v>
          </cell>
          <cell r="D373">
            <v>44</v>
          </cell>
          <cell r="E373">
            <v>0</v>
          </cell>
          <cell r="F373" t="b">
            <v>0</v>
          </cell>
          <cell r="I373">
            <v>29</v>
          </cell>
        </row>
        <row r="374">
          <cell r="C374">
            <v>1596</v>
          </cell>
          <cell r="D374">
            <v>67</v>
          </cell>
          <cell r="E374">
            <v>0</v>
          </cell>
          <cell r="F374" t="b">
            <v>0</v>
          </cell>
          <cell r="I374">
            <v>30</v>
          </cell>
        </row>
        <row r="375">
          <cell r="C375">
            <v>1596</v>
          </cell>
          <cell r="D375">
            <v>69</v>
          </cell>
          <cell r="E375">
            <v>0</v>
          </cell>
          <cell r="F375" t="b">
            <v>0</v>
          </cell>
          <cell r="I375">
            <v>30</v>
          </cell>
        </row>
        <row r="376">
          <cell r="C376">
            <v>1596</v>
          </cell>
          <cell r="D376">
            <v>60</v>
          </cell>
          <cell r="E376">
            <v>0</v>
          </cell>
          <cell r="F376" t="b">
            <v>0</v>
          </cell>
          <cell r="I376">
            <v>30</v>
          </cell>
        </row>
        <row r="377">
          <cell r="C377">
            <v>1596</v>
          </cell>
          <cell r="D377">
            <v>62</v>
          </cell>
          <cell r="E377">
            <v>0</v>
          </cell>
          <cell r="F377" t="b">
            <v>0</v>
          </cell>
          <cell r="I377">
            <v>30</v>
          </cell>
        </row>
        <row r="378">
          <cell r="C378">
            <v>1596</v>
          </cell>
          <cell r="D378">
            <v>76</v>
          </cell>
          <cell r="E378">
            <v>0</v>
          </cell>
          <cell r="F378" t="b">
            <v>0</v>
          </cell>
          <cell r="I378">
            <v>30</v>
          </cell>
        </row>
        <row r="379">
          <cell r="C379">
            <v>1596</v>
          </cell>
          <cell r="D379">
            <v>66</v>
          </cell>
          <cell r="E379">
            <v>0</v>
          </cell>
          <cell r="F379" t="b">
            <v>0</v>
          </cell>
          <cell r="I379">
            <v>30</v>
          </cell>
        </row>
        <row r="380">
          <cell r="C380">
            <v>1596</v>
          </cell>
          <cell r="D380">
            <v>60</v>
          </cell>
          <cell r="E380">
            <v>0</v>
          </cell>
          <cell r="F380" t="b">
            <v>0</v>
          </cell>
          <cell r="I380">
            <v>30</v>
          </cell>
        </row>
        <row r="381">
          <cell r="C381">
            <v>1596</v>
          </cell>
          <cell r="D381">
            <v>76</v>
          </cell>
          <cell r="E381">
            <v>0</v>
          </cell>
          <cell r="F381" t="b">
            <v>0</v>
          </cell>
          <cell r="I381">
            <v>30</v>
          </cell>
        </row>
        <row r="382">
          <cell r="C382">
            <v>1596</v>
          </cell>
          <cell r="D382">
            <v>57</v>
          </cell>
          <cell r="E382">
            <v>0</v>
          </cell>
          <cell r="F382" t="b">
            <v>0</v>
          </cell>
          <cell r="I382">
            <v>30</v>
          </cell>
        </row>
        <row r="383">
          <cell r="C383">
            <v>1596</v>
          </cell>
          <cell r="D383">
            <v>69</v>
          </cell>
          <cell r="E383" t="str">
            <v>AD</v>
          </cell>
          <cell r="F383" t="b">
            <v>0</v>
          </cell>
          <cell r="I383">
            <v>30</v>
          </cell>
        </row>
        <row r="384">
          <cell r="C384">
            <v>1596</v>
          </cell>
          <cell r="D384">
            <v>71</v>
          </cell>
          <cell r="E384">
            <v>0</v>
          </cell>
          <cell r="F384" t="b">
            <v>0</v>
          </cell>
          <cell r="I384">
            <v>30</v>
          </cell>
        </row>
        <row r="385">
          <cell r="C385">
            <v>1596</v>
          </cell>
          <cell r="D385">
            <v>49</v>
          </cell>
          <cell r="E385">
            <v>0</v>
          </cell>
          <cell r="F385" t="b">
            <v>0</v>
          </cell>
          <cell r="I385">
            <v>30</v>
          </cell>
        </row>
        <row r="386">
          <cell r="C386">
            <v>1596</v>
          </cell>
          <cell r="D386">
            <v>63</v>
          </cell>
          <cell r="E386">
            <v>0</v>
          </cell>
          <cell r="F386" t="b">
            <v>0</v>
          </cell>
          <cell r="I386">
            <v>30</v>
          </cell>
        </row>
        <row r="387">
          <cell r="C387">
            <v>1596</v>
          </cell>
          <cell r="D387">
            <v>58</v>
          </cell>
          <cell r="E387">
            <v>0</v>
          </cell>
          <cell r="F387" t="b">
            <v>0</v>
          </cell>
          <cell r="I387">
            <v>30</v>
          </cell>
        </row>
        <row r="388">
          <cell r="C388">
            <v>1596</v>
          </cell>
          <cell r="D388">
            <v>57</v>
          </cell>
          <cell r="E388">
            <v>0</v>
          </cell>
          <cell r="F388" t="b">
            <v>0</v>
          </cell>
          <cell r="I388">
            <v>30</v>
          </cell>
        </row>
        <row r="389">
          <cell r="C389">
            <v>1596</v>
          </cell>
          <cell r="D389">
            <v>76</v>
          </cell>
          <cell r="E389">
            <v>0</v>
          </cell>
          <cell r="F389" t="b">
            <v>0</v>
          </cell>
          <cell r="I389">
            <v>30</v>
          </cell>
        </row>
        <row r="390">
          <cell r="C390">
            <v>1596</v>
          </cell>
          <cell r="D390">
            <v>62</v>
          </cell>
          <cell r="E390">
            <v>0</v>
          </cell>
          <cell r="F390" t="b">
            <v>0</v>
          </cell>
          <cell r="I390">
            <v>30</v>
          </cell>
        </row>
        <row r="391">
          <cell r="C391">
            <v>1596</v>
          </cell>
          <cell r="D391">
            <v>64</v>
          </cell>
          <cell r="E391">
            <v>0</v>
          </cell>
          <cell r="F391" t="b">
            <v>0</v>
          </cell>
          <cell r="I391">
            <v>30</v>
          </cell>
        </row>
        <row r="392">
          <cell r="C392">
            <v>1596</v>
          </cell>
          <cell r="D392">
            <v>66</v>
          </cell>
          <cell r="E392">
            <v>0</v>
          </cell>
          <cell r="F392" t="b">
            <v>0</v>
          </cell>
          <cell r="I392">
            <v>30</v>
          </cell>
        </row>
        <row r="393">
          <cell r="C393">
            <v>1596</v>
          </cell>
          <cell r="D393">
            <v>49</v>
          </cell>
          <cell r="E393">
            <v>0</v>
          </cell>
          <cell r="F393" t="b">
            <v>0</v>
          </cell>
          <cell r="I393">
            <v>30</v>
          </cell>
        </row>
        <row r="394">
          <cell r="C394">
            <v>1596</v>
          </cell>
          <cell r="D394">
            <v>68</v>
          </cell>
          <cell r="E394">
            <v>0</v>
          </cell>
          <cell r="F394" t="b">
            <v>0</v>
          </cell>
          <cell r="I394">
            <v>30</v>
          </cell>
        </row>
        <row r="395">
          <cell r="C395">
            <v>1596</v>
          </cell>
          <cell r="D395">
            <v>57</v>
          </cell>
          <cell r="E395">
            <v>0</v>
          </cell>
          <cell r="F395" t="b">
            <v>0</v>
          </cell>
          <cell r="I395">
            <v>30</v>
          </cell>
        </row>
        <row r="396">
          <cell r="C396">
            <v>1596</v>
          </cell>
          <cell r="D396">
            <v>58</v>
          </cell>
          <cell r="E396">
            <v>0</v>
          </cell>
          <cell r="F396" t="b">
            <v>0</v>
          </cell>
          <cell r="I396">
            <v>30</v>
          </cell>
        </row>
        <row r="397">
          <cell r="C397">
            <v>1596</v>
          </cell>
          <cell r="D397">
            <v>64</v>
          </cell>
          <cell r="E397">
            <v>0</v>
          </cell>
          <cell r="F397" t="b">
            <v>0</v>
          </cell>
          <cell r="I397">
            <v>30</v>
          </cell>
        </row>
        <row r="398">
          <cell r="C398">
            <v>1596</v>
          </cell>
          <cell r="D398">
            <v>60</v>
          </cell>
          <cell r="E398">
            <v>0</v>
          </cell>
          <cell r="F398" t="b">
            <v>0</v>
          </cell>
          <cell r="I398">
            <v>30</v>
          </cell>
        </row>
        <row r="399">
          <cell r="C399">
            <v>1596</v>
          </cell>
          <cell r="D399">
            <v>66</v>
          </cell>
          <cell r="E399">
            <v>0</v>
          </cell>
          <cell r="F399" t="b">
            <v>0</v>
          </cell>
          <cell r="I399">
            <v>30</v>
          </cell>
        </row>
        <row r="400">
          <cell r="C400">
            <v>1596</v>
          </cell>
          <cell r="D400">
            <v>60</v>
          </cell>
          <cell r="E400" t="str">
            <v>AD</v>
          </cell>
          <cell r="F400" t="b">
            <v>0</v>
          </cell>
          <cell r="I400">
            <v>30</v>
          </cell>
        </row>
        <row r="401">
          <cell r="C401">
            <v>1596</v>
          </cell>
          <cell r="D401">
            <v>71</v>
          </cell>
          <cell r="E401">
            <v>0</v>
          </cell>
          <cell r="F401" t="b">
            <v>0</v>
          </cell>
          <cell r="I401">
            <v>30</v>
          </cell>
        </row>
        <row r="402">
          <cell r="C402">
            <v>1596</v>
          </cell>
          <cell r="D402">
            <v>63</v>
          </cell>
          <cell r="E402">
            <v>0</v>
          </cell>
          <cell r="F402" t="b">
            <v>0</v>
          </cell>
          <cell r="I402">
            <v>30</v>
          </cell>
        </row>
        <row r="403">
          <cell r="C403">
            <v>1596</v>
          </cell>
          <cell r="D403">
            <v>60</v>
          </cell>
          <cell r="E403" t="str">
            <v>AD</v>
          </cell>
          <cell r="F403" t="b">
            <v>0</v>
          </cell>
          <cell r="I403">
            <v>30</v>
          </cell>
        </row>
        <row r="404">
          <cell r="C404">
            <v>1596</v>
          </cell>
          <cell r="D404">
            <v>71</v>
          </cell>
          <cell r="E404">
            <v>0</v>
          </cell>
          <cell r="F404" t="b">
            <v>0</v>
          </cell>
          <cell r="I404">
            <v>30</v>
          </cell>
        </row>
        <row r="405">
          <cell r="C405">
            <v>1596</v>
          </cell>
          <cell r="D405">
            <v>46</v>
          </cell>
          <cell r="E405">
            <v>0</v>
          </cell>
          <cell r="F405" t="b">
            <v>0</v>
          </cell>
          <cell r="I405">
            <v>30</v>
          </cell>
        </row>
        <row r="406">
          <cell r="C406">
            <v>1596</v>
          </cell>
          <cell r="D406">
            <v>76</v>
          </cell>
          <cell r="E406">
            <v>0</v>
          </cell>
          <cell r="F406" t="b">
            <v>0</v>
          </cell>
          <cell r="I406">
            <v>30</v>
          </cell>
        </row>
        <row r="407">
          <cell r="C407">
            <v>10482</v>
          </cell>
          <cell r="D407">
            <v>50</v>
          </cell>
          <cell r="E407">
            <v>0</v>
          </cell>
          <cell r="F407" t="b">
            <v>0</v>
          </cell>
          <cell r="I407">
            <v>30</v>
          </cell>
        </row>
        <row r="408">
          <cell r="C408">
            <v>1596</v>
          </cell>
          <cell r="D408">
            <v>60</v>
          </cell>
          <cell r="E408">
            <v>0</v>
          </cell>
          <cell r="F408" t="b">
            <v>0</v>
          </cell>
          <cell r="I408">
            <v>30</v>
          </cell>
        </row>
        <row r="409">
          <cell r="C409">
            <v>1596</v>
          </cell>
          <cell r="D409">
            <v>57</v>
          </cell>
          <cell r="E409">
            <v>0</v>
          </cell>
          <cell r="F409" t="b">
            <v>0</v>
          </cell>
          <cell r="I409">
            <v>30</v>
          </cell>
        </row>
        <row r="410">
          <cell r="C410">
            <v>1596</v>
          </cell>
          <cell r="D410">
            <v>59</v>
          </cell>
          <cell r="E410">
            <v>0</v>
          </cell>
          <cell r="F410" t="b">
            <v>0</v>
          </cell>
          <cell r="I410">
            <v>30</v>
          </cell>
        </row>
        <row r="411">
          <cell r="C411">
            <v>1596</v>
          </cell>
          <cell r="D411">
            <v>65</v>
          </cell>
          <cell r="E411">
            <v>0</v>
          </cell>
          <cell r="F411" t="b">
            <v>0</v>
          </cell>
          <cell r="I411">
            <v>30</v>
          </cell>
        </row>
        <row r="412">
          <cell r="C412">
            <v>1596</v>
          </cell>
          <cell r="D412">
            <v>58</v>
          </cell>
          <cell r="E412">
            <v>0</v>
          </cell>
          <cell r="F412" t="b">
            <v>0</v>
          </cell>
          <cell r="I412">
            <v>30</v>
          </cell>
        </row>
        <row r="413">
          <cell r="C413">
            <v>1596</v>
          </cell>
          <cell r="D413">
            <v>51</v>
          </cell>
          <cell r="E413">
            <v>0</v>
          </cell>
          <cell r="F413" t="b">
            <v>0</v>
          </cell>
          <cell r="I413">
            <v>30</v>
          </cell>
        </row>
        <row r="414">
          <cell r="C414">
            <v>1596</v>
          </cell>
          <cell r="D414">
            <v>60</v>
          </cell>
          <cell r="E414">
            <v>0</v>
          </cell>
          <cell r="F414" t="b">
            <v>0</v>
          </cell>
          <cell r="I414">
            <v>30</v>
          </cell>
        </row>
        <row r="415">
          <cell r="C415">
            <v>1596</v>
          </cell>
          <cell r="D415">
            <v>57</v>
          </cell>
          <cell r="E415" t="str">
            <v>AD</v>
          </cell>
          <cell r="F415" t="b">
            <v>0</v>
          </cell>
          <cell r="I415">
            <v>30</v>
          </cell>
        </row>
        <row r="416">
          <cell r="C416">
            <v>1596</v>
          </cell>
          <cell r="D416">
            <v>67</v>
          </cell>
          <cell r="E416">
            <v>0</v>
          </cell>
          <cell r="F416" t="b">
            <v>0</v>
          </cell>
          <cell r="I416">
            <v>30</v>
          </cell>
        </row>
        <row r="417">
          <cell r="C417">
            <v>1596</v>
          </cell>
          <cell r="D417">
            <v>50</v>
          </cell>
          <cell r="E417">
            <v>0</v>
          </cell>
          <cell r="F417" t="b">
            <v>0</v>
          </cell>
          <cell r="I417">
            <v>30</v>
          </cell>
        </row>
        <row r="418">
          <cell r="C418">
            <v>1596</v>
          </cell>
          <cell r="D418">
            <v>62</v>
          </cell>
          <cell r="E418">
            <v>0</v>
          </cell>
          <cell r="F418" t="b">
            <v>0</v>
          </cell>
          <cell r="I418">
            <v>30</v>
          </cell>
        </row>
        <row r="419">
          <cell r="C419">
            <v>1596</v>
          </cell>
          <cell r="D419">
            <v>66</v>
          </cell>
          <cell r="E419">
            <v>0</v>
          </cell>
          <cell r="F419" t="b">
            <v>0</v>
          </cell>
          <cell r="I419">
            <v>30</v>
          </cell>
        </row>
        <row r="420">
          <cell r="C420">
            <v>1596</v>
          </cell>
          <cell r="D420">
            <v>55</v>
          </cell>
          <cell r="E420">
            <v>0</v>
          </cell>
          <cell r="F420" t="b">
            <v>1</v>
          </cell>
          <cell r="I420">
            <v>30</v>
          </cell>
        </row>
        <row r="421">
          <cell r="C421">
            <v>1596</v>
          </cell>
          <cell r="D421">
            <v>63</v>
          </cell>
          <cell r="E421">
            <v>0</v>
          </cell>
          <cell r="F421" t="b">
            <v>1</v>
          </cell>
          <cell r="I421">
            <v>30</v>
          </cell>
        </row>
        <row r="422">
          <cell r="C422">
            <v>1596</v>
          </cell>
          <cell r="D422">
            <v>68</v>
          </cell>
          <cell r="E422">
            <v>0</v>
          </cell>
          <cell r="F422" t="b">
            <v>0</v>
          </cell>
          <cell r="I422">
            <v>30</v>
          </cell>
        </row>
        <row r="423">
          <cell r="C423">
            <v>1596</v>
          </cell>
          <cell r="D423">
            <v>69</v>
          </cell>
          <cell r="E423">
            <v>0</v>
          </cell>
          <cell r="F423" t="b">
            <v>0</v>
          </cell>
          <cell r="I423">
            <v>30</v>
          </cell>
        </row>
        <row r="424">
          <cell r="C424">
            <v>1596</v>
          </cell>
          <cell r="D424">
            <v>48</v>
          </cell>
          <cell r="E424" t="str">
            <v>AD</v>
          </cell>
          <cell r="F424" t="b">
            <v>0</v>
          </cell>
          <cell r="I424">
            <v>30</v>
          </cell>
        </row>
        <row r="425">
          <cell r="C425">
            <v>1596</v>
          </cell>
          <cell r="D425">
            <v>46</v>
          </cell>
          <cell r="E425">
            <v>0</v>
          </cell>
          <cell r="F425" t="b">
            <v>0</v>
          </cell>
          <cell r="I425">
            <v>30</v>
          </cell>
        </row>
        <row r="426">
          <cell r="C426">
            <v>1596</v>
          </cell>
          <cell r="D426">
            <v>49</v>
          </cell>
          <cell r="E426">
            <v>0</v>
          </cell>
          <cell r="F426" t="b">
            <v>0</v>
          </cell>
          <cell r="I426">
            <v>30</v>
          </cell>
        </row>
        <row r="427">
          <cell r="C427">
            <v>1596</v>
          </cell>
          <cell r="D427">
            <v>56</v>
          </cell>
          <cell r="E427">
            <v>0</v>
          </cell>
          <cell r="F427" t="b">
            <v>0</v>
          </cell>
          <cell r="I427">
            <v>30</v>
          </cell>
        </row>
        <row r="428">
          <cell r="C428">
            <v>1596</v>
          </cell>
          <cell r="D428">
            <v>64</v>
          </cell>
          <cell r="E428">
            <v>0</v>
          </cell>
          <cell r="F428" t="b">
            <v>0</v>
          </cell>
          <cell r="I428">
            <v>30</v>
          </cell>
        </row>
        <row r="429">
          <cell r="C429">
            <v>1596</v>
          </cell>
          <cell r="D429">
            <v>67</v>
          </cell>
          <cell r="E429" t="str">
            <v>AD</v>
          </cell>
          <cell r="F429" t="b">
            <v>0</v>
          </cell>
          <cell r="I429">
            <v>30</v>
          </cell>
        </row>
        <row r="430">
          <cell r="C430">
            <v>1596</v>
          </cell>
          <cell r="D430">
            <v>68</v>
          </cell>
          <cell r="E430">
            <v>0</v>
          </cell>
          <cell r="F430" t="b">
            <v>0</v>
          </cell>
          <cell r="I430">
            <v>30</v>
          </cell>
        </row>
        <row r="431">
          <cell r="C431">
            <v>1596</v>
          </cell>
          <cell r="D431">
            <v>72</v>
          </cell>
          <cell r="E431">
            <v>0</v>
          </cell>
          <cell r="F431" t="b">
            <v>0</v>
          </cell>
          <cell r="I431">
            <v>30</v>
          </cell>
        </row>
        <row r="432">
          <cell r="C432">
            <v>1596</v>
          </cell>
          <cell r="D432">
            <v>61</v>
          </cell>
          <cell r="E432">
            <v>0</v>
          </cell>
          <cell r="F432" t="b">
            <v>0</v>
          </cell>
          <cell r="I432">
            <v>30</v>
          </cell>
        </row>
        <row r="433">
          <cell r="C433">
            <v>1596</v>
          </cell>
          <cell r="D433">
            <v>61</v>
          </cell>
          <cell r="E433">
            <v>0</v>
          </cell>
          <cell r="F433" t="b">
            <v>0</v>
          </cell>
          <cell r="I433">
            <v>30</v>
          </cell>
        </row>
        <row r="434">
          <cell r="C434">
            <v>1596</v>
          </cell>
          <cell r="D434">
            <v>61</v>
          </cell>
          <cell r="E434">
            <v>0</v>
          </cell>
          <cell r="F434" t="b">
            <v>0</v>
          </cell>
          <cell r="I434">
            <v>30</v>
          </cell>
        </row>
        <row r="435">
          <cell r="C435">
            <v>1596</v>
          </cell>
          <cell r="D435">
            <v>65</v>
          </cell>
          <cell r="E435">
            <v>0</v>
          </cell>
          <cell r="F435" t="b">
            <v>0</v>
          </cell>
          <cell r="I435">
            <v>30</v>
          </cell>
        </row>
        <row r="436">
          <cell r="C436">
            <v>10482</v>
          </cell>
          <cell r="D436">
            <v>55</v>
          </cell>
          <cell r="E436">
            <v>0</v>
          </cell>
          <cell r="F436" t="b">
            <v>0</v>
          </cell>
          <cell r="I436">
            <v>30</v>
          </cell>
        </row>
        <row r="437">
          <cell r="C437">
            <v>1596</v>
          </cell>
          <cell r="D437">
            <v>63</v>
          </cell>
          <cell r="E437">
            <v>0</v>
          </cell>
          <cell r="F437" t="b">
            <v>0</v>
          </cell>
          <cell r="I437">
            <v>30</v>
          </cell>
        </row>
        <row r="438">
          <cell r="C438">
            <v>1596</v>
          </cell>
          <cell r="D438">
            <v>60</v>
          </cell>
          <cell r="E438">
            <v>0</v>
          </cell>
          <cell r="F438" t="b">
            <v>0</v>
          </cell>
          <cell r="I438">
            <v>30</v>
          </cell>
        </row>
        <row r="439">
          <cell r="C439">
            <v>1596</v>
          </cell>
          <cell r="D439">
            <v>62</v>
          </cell>
          <cell r="E439" t="str">
            <v>AD</v>
          </cell>
          <cell r="F439" t="b">
            <v>0</v>
          </cell>
          <cell r="I439">
            <v>30</v>
          </cell>
        </row>
        <row r="440">
          <cell r="C440">
            <v>1596</v>
          </cell>
          <cell r="D440">
            <v>76</v>
          </cell>
          <cell r="E440">
            <v>0</v>
          </cell>
          <cell r="F440" t="b">
            <v>0</v>
          </cell>
          <cell r="I440">
            <v>30</v>
          </cell>
        </row>
        <row r="441">
          <cell r="C441">
            <v>1596</v>
          </cell>
          <cell r="D441">
            <v>63</v>
          </cell>
          <cell r="E441">
            <v>0</v>
          </cell>
          <cell r="F441" t="b">
            <v>0</v>
          </cell>
          <cell r="I441">
            <v>30</v>
          </cell>
        </row>
        <row r="442">
          <cell r="C442">
            <v>1596</v>
          </cell>
          <cell r="D442">
            <v>42</v>
          </cell>
          <cell r="E442">
            <v>0</v>
          </cell>
          <cell r="F442" t="b">
            <v>0</v>
          </cell>
          <cell r="I442">
            <v>30</v>
          </cell>
        </row>
        <row r="443">
          <cell r="C443">
            <v>1596</v>
          </cell>
          <cell r="D443">
            <v>69</v>
          </cell>
          <cell r="E443">
            <v>0</v>
          </cell>
          <cell r="F443" t="b">
            <v>0</v>
          </cell>
          <cell r="I443">
            <v>30</v>
          </cell>
        </row>
        <row r="444">
          <cell r="C444">
            <v>1596</v>
          </cell>
          <cell r="D444">
            <v>46</v>
          </cell>
          <cell r="E444">
            <v>0</v>
          </cell>
          <cell r="F444" t="b">
            <v>0</v>
          </cell>
          <cell r="I444">
            <v>30</v>
          </cell>
        </row>
        <row r="445">
          <cell r="C445">
            <v>1596</v>
          </cell>
          <cell r="D445">
            <v>58</v>
          </cell>
          <cell r="E445">
            <v>0</v>
          </cell>
          <cell r="F445" t="b">
            <v>0</v>
          </cell>
          <cell r="I445">
            <v>30</v>
          </cell>
        </row>
        <row r="446">
          <cell r="C446">
            <v>1596</v>
          </cell>
          <cell r="D446">
            <v>49</v>
          </cell>
          <cell r="E446">
            <v>0</v>
          </cell>
          <cell r="F446" t="b">
            <v>0</v>
          </cell>
          <cell r="I446">
            <v>30</v>
          </cell>
        </row>
        <row r="447">
          <cell r="C447">
            <v>1596</v>
          </cell>
          <cell r="D447">
            <v>48</v>
          </cell>
          <cell r="E447">
            <v>0</v>
          </cell>
          <cell r="F447" t="b">
            <v>0</v>
          </cell>
          <cell r="I447">
            <v>30</v>
          </cell>
        </row>
        <row r="448">
          <cell r="C448">
            <v>1596</v>
          </cell>
          <cell r="D448">
            <v>63</v>
          </cell>
          <cell r="E448">
            <v>0</v>
          </cell>
          <cell r="F448" t="b">
            <v>0</v>
          </cell>
          <cell r="I448">
            <v>30</v>
          </cell>
        </row>
        <row r="449">
          <cell r="C449">
            <v>1596</v>
          </cell>
          <cell r="D449">
            <v>62</v>
          </cell>
          <cell r="E449" t="str">
            <v>AD</v>
          </cell>
          <cell r="F449" t="b">
            <v>0</v>
          </cell>
          <cell r="I449">
            <v>30</v>
          </cell>
        </row>
        <row r="450">
          <cell r="C450">
            <v>1596</v>
          </cell>
          <cell r="D450">
            <v>49</v>
          </cell>
          <cell r="E450" t="str">
            <v>AD</v>
          </cell>
          <cell r="F450" t="b">
            <v>0</v>
          </cell>
          <cell r="I450">
            <v>30</v>
          </cell>
        </row>
        <row r="451">
          <cell r="C451">
            <v>1596</v>
          </cell>
          <cell r="D451">
            <v>57</v>
          </cell>
          <cell r="E451">
            <v>0</v>
          </cell>
          <cell r="F451" t="b">
            <v>0</v>
          </cell>
          <cell r="I451">
            <v>30</v>
          </cell>
        </row>
        <row r="452">
          <cell r="C452">
            <v>1596</v>
          </cell>
          <cell r="D452">
            <v>65</v>
          </cell>
          <cell r="E452">
            <v>0</v>
          </cell>
          <cell r="F452" t="b">
            <v>0</v>
          </cell>
          <cell r="I452">
            <v>30</v>
          </cell>
        </row>
        <row r="453">
          <cell r="C453">
            <v>1596</v>
          </cell>
          <cell r="D453">
            <v>45</v>
          </cell>
          <cell r="E453">
            <v>0</v>
          </cell>
          <cell r="F453" t="b">
            <v>0</v>
          </cell>
          <cell r="I453">
            <v>30</v>
          </cell>
        </row>
        <row r="454">
          <cell r="C454">
            <v>1596</v>
          </cell>
          <cell r="D454">
            <v>49</v>
          </cell>
          <cell r="E454">
            <v>0</v>
          </cell>
          <cell r="F454" t="b">
            <v>0</v>
          </cell>
          <cell r="I454">
            <v>30</v>
          </cell>
        </row>
        <row r="455">
          <cell r="C455">
            <v>1596</v>
          </cell>
          <cell r="D455">
            <v>64</v>
          </cell>
          <cell r="E455">
            <v>0</v>
          </cell>
          <cell r="F455" t="b">
            <v>0</v>
          </cell>
          <cell r="I455">
            <v>30</v>
          </cell>
        </row>
        <row r="456">
          <cell r="C456">
            <v>1596</v>
          </cell>
          <cell r="D456">
            <v>52</v>
          </cell>
          <cell r="E456">
            <v>0</v>
          </cell>
          <cell r="F456" t="b">
            <v>0</v>
          </cell>
          <cell r="I456">
            <v>30</v>
          </cell>
        </row>
        <row r="457">
          <cell r="C457">
            <v>1596</v>
          </cell>
          <cell r="D457">
            <v>62</v>
          </cell>
          <cell r="E457">
            <v>0</v>
          </cell>
          <cell r="F457" t="b">
            <v>0</v>
          </cell>
          <cell r="I457">
            <v>30</v>
          </cell>
        </row>
        <row r="458">
          <cell r="C458">
            <v>1614</v>
          </cell>
          <cell r="D458">
            <v>49</v>
          </cell>
          <cell r="E458">
            <v>0</v>
          </cell>
          <cell r="F458" t="b">
            <v>0</v>
          </cell>
          <cell r="I458">
            <v>30</v>
          </cell>
        </row>
        <row r="459">
          <cell r="C459">
            <v>1596</v>
          </cell>
          <cell r="D459">
            <v>54</v>
          </cell>
          <cell r="E459">
            <v>0</v>
          </cell>
          <cell r="F459" t="b">
            <v>0</v>
          </cell>
          <cell r="I459">
            <v>30</v>
          </cell>
        </row>
        <row r="460">
          <cell r="C460">
            <v>1596</v>
          </cell>
          <cell r="D460">
            <v>65</v>
          </cell>
          <cell r="E460">
            <v>0</v>
          </cell>
          <cell r="F460" t="b">
            <v>0</v>
          </cell>
          <cell r="I460">
            <v>30</v>
          </cell>
        </row>
        <row r="461">
          <cell r="C461">
            <v>1596</v>
          </cell>
          <cell r="D461">
            <v>66</v>
          </cell>
          <cell r="E461">
            <v>0</v>
          </cell>
          <cell r="F461" t="b">
            <v>0</v>
          </cell>
          <cell r="I461">
            <v>30</v>
          </cell>
        </row>
        <row r="462">
          <cell r="C462">
            <v>1596</v>
          </cell>
          <cell r="D462">
            <v>57</v>
          </cell>
          <cell r="E462">
            <v>0</v>
          </cell>
          <cell r="F462" t="b">
            <v>0</v>
          </cell>
          <cell r="I462">
            <v>30</v>
          </cell>
        </row>
        <row r="463">
          <cell r="C463">
            <v>1596</v>
          </cell>
          <cell r="D463">
            <v>60</v>
          </cell>
          <cell r="E463">
            <v>0</v>
          </cell>
          <cell r="F463" t="b">
            <v>0</v>
          </cell>
          <cell r="I463">
            <v>30</v>
          </cell>
        </row>
        <row r="464">
          <cell r="C464">
            <v>1596</v>
          </cell>
          <cell r="D464">
            <v>65</v>
          </cell>
          <cell r="E464">
            <v>0</v>
          </cell>
          <cell r="F464" t="b">
            <v>0</v>
          </cell>
          <cell r="I464">
            <v>30</v>
          </cell>
        </row>
        <row r="465">
          <cell r="C465">
            <v>1596</v>
          </cell>
          <cell r="D465">
            <v>53</v>
          </cell>
          <cell r="E465">
            <v>0</v>
          </cell>
          <cell r="F465" t="b">
            <v>0</v>
          </cell>
          <cell r="I465">
            <v>30</v>
          </cell>
        </row>
        <row r="466">
          <cell r="C466">
            <v>1596</v>
          </cell>
          <cell r="D466">
            <v>67</v>
          </cell>
          <cell r="E466">
            <v>0</v>
          </cell>
          <cell r="F466" t="b">
            <v>0</v>
          </cell>
          <cell r="I466">
            <v>30</v>
          </cell>
        </row>
        <row r="467">
          <cell r="C467">
            <v>1596</v>
          </cell>
          <cell r="D467">
            <v>46</v>
          </cell>
          <cell r="E467">
            <v>0</v>
          </cell>
          <cell r="F467" t="b">
            <v>0</v>
          </cell>
          <cell r="I467">
            <v>30</v>
          </cell>
        </row>
        <row r="468">
          <cell r="C468">
            <v>1596</v>
          </cell>
          <cell r="D468">
            <v>59</v>
          </cell>
          <cell r="E468">
            <v>0</v>
          </cell>
          <cell r="F468" t="b">
            <v>0</v>
          </cell>
          <cell r="I468">
            <v>30</v>
          </cell>
        </row>
        <row r="469">
          <cell r="C469">
            <v>1596</v>
          </cell>
          <cell r="D469">
            <v>64</v>
          </cell>
          <cell r="E469" t="str">
            <v>AD</v>
          </cell>
          <cell r="F469" t="b">
            <v>0</v>
          </cell>
          <cell r="I469">
            <v>30</v>
          </cell>
        </row>
        <row r="470">
          <cell r="C470">
            <v>1596</v>
          </cell>
          <cell r="D470">
            <v>68</v>
          </cell>
          <cell r="E470">
            <v>0</v>
          </cell>
          <cell r="F470" t="b">
            <v>0</v>
          </cell>
          <cell r="I470">
            <v>30</v>
          </cell>
        </row>
        <row r="471">
          <cell r="C471">
            <v>1596</v>
          </cell>
          <cell r="D471">
            <v>53</v>
          </cell>
          <cell r="E471">
            <v>0</v>
          </cell>
          <cell r="F471" t="b">
            <v>0</v>
          </cell>
          <cell r="I471">
            <v>30</v>
          </cell>
        </row>
        <row r="472">
          <cell r="C472">
            <v>1596</v>
          </cell>
          <cell r="D472">
            <v>64</v>
          </cell>
          <cell r="E472" t="str">
            <v>AD</v>
          </cell>
          <cell r="F472" t="b">
            <v>0</v>
          </cell>
          <cell r="I472">
            <v>30</v>
          </cell>
        </row>
        <row r="473">
          <cell r="C473">
            <v>1596</v>
          </cell>
          <cell r="D473">
            <v>50</v>
          </cell>
          <cell r="E473">
            <v>0</v>
          </cell>
          <cell r="F473" t="b">
            <v>0</v>
          </cell>
          <cell r="I473">
            <v>30</v>
          </cell>
        </row>
        <row r="474">
          <cell r="C474">
            <v>1596</v>
          </cell>
          <cell r="D474">
            <v>68</v>
          </cell>
          <cell r="E474">
            <v>0</v>
          </cell>
          <cell r="F474" t="b">
            <v>0</v>
          </cell>
          <cell r="I474">
            <v>30</v>
          </cell>
        </row>
        <row r="475">
          <cell r="C475">
            <v>1596</v>
          </cell>
          <cell r="D475">
            <v>51</v>
          </cell>
          <cell r="E475">
            <v>0</v>
          </cell>
          <cell r="F475" t="b">
            <v>0</v>
          </cell>
          <cell r="I475">
            <v>30</v>
          </cell>
        </row>
        <row r="476">
          <cell r="C476">
            <v>1596</v>
          </cell>
          <cell r="D476">
            <v>47</v>
          </cell>
          <cell r="E476">
            <v>0</v>
          </cell>
          <cell r="F476" t="b">
            <v>0</v>
          </cell>
          <cell r="I476">
            <v>30</v>
          </cell>
        </row>
        <row r="477">
          <cell r="C477">
            <v>1596</v>
          </cell>
          <cell r="D477">
            <v>54</v>
          </cell>
          <cell r="E477">
            <v>0</v>
          </cell>
          <cell r="F477" t="b">
            <v>0</v>
          </cell>
          <cell r="I477">
            <v>30</v>
          </cell>
        </row>
        <row r="478">
          <cell r="C478">
            <v>1596</v>
          </cell>
          <cell r="D478">
            <v>75</v>
          </cell>
          <cell r="E478">
            <v>0</v>
          </cell>
          <cell r="F478" t="b">
            <v>0</v>
          </cell>
          <cell r="I478">
            <v>30</v>
          </cell>
        </row>
        <row r="479">
          <cell r="C479">
            <v>1596</v>
          </cell>
          <cell r="D479">
            <v>52</v>
          </cell>
          <cell r="E479">
            <v>0</v>
          </cell>
          <cell r="F479" t="b">
            <v>0</v>
          </cell>
          <cell r="I479">
            <v>30</v>
          </cell>
        </row>
        <row r="480">
          <cell r="C480">
            <v>1596</v>
          </cell>
          <cell r="D480">
            <v>59</v>
          </cell>
          <cell r="E480">
            <v>0</v>
          </cell>
          <cell r="F480" t="b">
            <v>0</v>
          </cell>
          <cell r="I480">
            <v>30</v>
          </cell>
        </row>
        <row r="481">
          <cell r="C481">
            <v>1596</v>
          </cell>
          <cell r="D481">
            <v>64</v>
          </cell>
          <cell r="E481">
            <v>0</v>
          </cell>
          <cell r="F481" t="b">
            <v>0</v>
          </cell>
          <cell r="I481">
            <v>30</v>
          </cell>
        </row>
        <row r="482">
          <cell r="C482">
            <v>1596</v>
          </cell>
          <cell r="D482">
            <v>49</v>
          </cell>
          <cell r="E482" t="str">
            <v>AD</v>
          </cell>
          <cell r="F482" t="b">
            <v>0</v>
          </cell>
          <cell r="I482">
            <v>30</v>
          </cell>
        </row>
        <row r="483">
          <cell r="C483">
            <v>1596</v>
          </cell>
          <cell r="D483">
            <v>64</v>
          </cell>
          <cell r="E483">
            <v>0</v>
          </cell>
          <cell r="F483" t="b">
            <v>0</v>
          </cell>
          <cell r="I483">
            <v>30</v>
          </cell>
        </row>
        <row r="484">
          <cell r="C484">
            <v>1596</v>
          </cell>
          <cell r="D484">
            <v>45</v>
          </cell>
          <cell r="E484">
            <v>0</v>
          </cell>
          <cell r="F484" t="b">
            <v>0</v>
          </cell>
          <cell r="I484">
            <v>30</v>
          </cell>
        </row>
        <row r="485">
          <cell r="C485">
            <v>1596</v>
          </cell>
          <cell r="D485">
            <v>57</v>
          </cell>
          <cell r="E485" t="str">
            <v>AD</v>
          </cell>
          <cell r="F485" t="b">
            <v>0</v>
          </cell>
          <cell r="I485">
            <v>30</v>
          </cell>
        </row>
        <row r="486">
          <cell r="C486">
            <v>1596</v>
          </cell>
          <cell r="D486">
            <v>50</v>
          </cell>
          <cell r="E486">
            <v>0</v>
          </cell>
          <cell r="F486" t="b">
            <v>0</v>
          </cell>
          <cell r="I486">
            <v>30</v>
          </cell>
        </row>
        <row r="487">
          <cell r="C487">
            <v>1596</v>
          </cell>
          <cell r="D487">
            <v>56</v>
          </cell>
          <cell r="E487" t="str">
            <v>AD</v>
          </cell>
          <cell r="F487" t="b">
            <v>0</v>
          </cell>
          <cell r="I487">
            <v>30</v>
          </cell>
        </row>
        <row r="488">
          <cell r="C488">
            <v>1596</v>
          </cell>
          <cell r="D488">
            <v>69</v>
          </cell>
          <cell r="E488" t="str">
            <v>AD</v>
          </cell>
          <cell r="F488" t="b">
            <v>0</v>
          </cell>
          <cell r="I488">
            <v>30</v>
          </cell>
        </row>
        <row r="489">
          <cell r="C489">
            <v>1596</v>
          </cell>
          <cell r="D489">
            <v>58</v>
          </cell>
          <cell r="E489">
            <v>0</v>
          </cell>
          <cell r="F489" t="b">
            <v>0</v>
          </cell>
          <cell r="I489">
            <v>30</v>
          </cell>
        </row>
        <row r="490">
          <cell r="C490">
            <v>1596</v>
          </cell>
          <cell r="D490">
            <v>58</v>
          </cell>
          <cell r="E490">
            <v>0</v>
          </cell>
          <cell r="F490" t="b">
            <v>0</v>
          </cell>
          <cell r="I490">
            <v>30</v>
          </cell>
        </row>
        <row r="491">
          <cell r="C491">
            <v>1596</v>
          </cell>
          <cell r="D491">
            <v>73</v>
          </cell>
          <cell r="E491">
            <v>0</v>
          </cell>
          <cell r="F491" t="b">
            <v>0</v>
          </cell>
          <cell r="I491">
            <v>30</v>
          </cell>
        </row>
        <row r="492">
          <cell r="C492">
            <v>1596</v>
          </cell>
          <cell r="D492">
            <v>65</v>
          </cell>
          <cell r="E492" t="str">
            <v>AD</v>
          </cell>
          <cell r="F492" t="b">
            <v>0</v>
          </cell>
          <cell r="I492">
            <v>30</v>
          </cell>
        </row>
        <row r="493">
          <cell r="C493">
            <v>1596</v>
          </cell>
          <cell r="D493">
            <v>60</v>
          </cell>
          <cell r="E493">
            <v>0</v>
          </cell>
          <cell r="F493" t="b">
            <v>0</v>
          </cell>
          <cell r="I493">
            <v>30</v>
          </cell>
        </row>
        <row r="494">
          <cell r="C494">
            <v>1596</v>
          </cell>
          <cell r="D494">
            <v>48</v>
          </cell>
          <cell r="E494">
            <v>0</v>
          </cell>
          <cell r="F494" t="b">
            <v>0</v>
          </cell>
          <cell r="I494">
            <v>30</v>
          </cell>
        </row>
        <row r="495">
          <cell r="C495">
            <v>10482</v>
          </cell>
          <cell r="D495">
            <v>46</v>
          </cell>
          <cell r="E495">
            <v>0</v>
          </cell>
          <cell r="F495" t="b">
            <v>0</v>
          </cell>
          <cell r="I495">
            <v>30</v>
          </cell>
        </row>
        <row r="496">
          <cell r="C496">
            <v>1596</v>
          </cell>
          <cell r="D496">
            <v>45</v>
          </cell>
          <cell r="E496">
            <v>0</v>
          </cell>
          <cell r="F496" t="b">
            <v>0</v>
          </cell>
          <cell r="I496">
            <v>30</v>
          </cell>
        </row>
        <row r="497">
          <cell r="C497">
            <v>1596</v>
          </cell>
          <cell r="D497">
            <v>64</v>
          </cell>
          <cell r="E497">
            <v>0</v>
          </cell>
          <cell r="F497" t="b">
            <v>0</v>
          </cell>
          <cell r="I497">
            <v>30</v>
          </cell>
        </row>
        <row r="498">
          <cell r="C498">
            <v>1596</v>
          </cell>
          <cell r="D498">
            <v>60</v>
          </cell>
          <cell r="E498">
            <v>0</v>
          </cell>
          <cell r="F498" t="b">
            <v>0</v>
          </cell>
          <cell r="I498">
            <v>30</v>
          </cell>
        </row>
        <row r="499">
          <cell r="C499">
            <v>1596</v>
          </cell>
          <cell r="D499">
            <v>61</v>
          </cell>
          <cell r="E499" t="str">
            <v>AD</v>
          </cell>
          <cell r="F499" t="b">
            <v>0</v>
          </cell>
          <cell r="I499">
            <v>30</v>
          </cell>
        </row>
        <row r="500">
          <cell r="C500">
            <v>1596</v>
          </cell>
          <cell r="D500">
            <v>47</v>
          </cell>
          <cell r="E500">
            <v>0</v>
          </cell>
          <cell r="F500" t="b">
            <v>0</v>
          </cell>
          <cell r="I500">
            <v>30</v>
          </cell>
        </row>
        <row r="501">
          <cell r="C501">
            <v>1596</v>
          </cell>
          <cell r="D501">
            <v>47</v>
          </cell>
          <cell r="E501" t="str">
            <v>AD</v>
          </cell>
          <cell r="F501" t="b">
            <v>0</v>
          </cell>
          <cell r="I501">
            <v>30</v>
          </cell>
        </row>
        <row r="502">
          <cell r="C502">
            <v>1596</v>
          </cell>
          <cell r="D502">
            <v>73</v>
          </cell>
          <cell r="E502">
            <v>0</v>
          </cell>
          <cell r="F502" t="b">
            <v>0</v>
          </cell>
          <cell r="I502">
            <v>30</v>
          </cell>
        </row>
        <row r="503">
          <cell r="C503">
            <v>1596</v>
          </cell>
          <cell r="D503">
            <v>41</v>
          </cell>
          <cell r="E503">
            <v>0</v>
          </cell>
          <cell r="F503" t="b">
            <v>0</v>
          </cell>
          <cell r="I503">
            <v>30</v>
          </cell>
        </row>
        <row r="504">
          <cell r="C504">
            <v>1596</v>
          </cell>
          <cell r="D504">
            <v>61</v>
          </cell>
          <cell r="E504">
            <v>0</v>
          </cell>
          <cell r="F504" t="b">
            <v>0</v>
          </cell>
          <cell r="I504">
            <v>30</v>
          </cell>
        </row>
        <row r="505">
          <cell r="C505">
            <v>1596</v>
          </cell>
          <cell r="D505">
            <v>53</v>
          </cell>
          <cell r="E505">
            <v>0</v>
          </cell>
          <cell r="F505" t="b">
            <v>0</v>
          </cell>
          <cell r="I505">
            <v>30</v>
          </cell>
        </row>
        <row r="506">
          <cell r="C506">
            <v>1596</v>
          </cell>
          <cell r="D506">
            <v>76</v>
          </cell>
          <cell r="E506">
            <v>0</v>
          </cell>
          <cell r="F506" t="b">
            <v>0</v>
          </cell>
          <cell r="I506">
            <v>30</v>
          </cell>
        </row>
        <row r="507">
          <cell r="C507">
            <v>1596</v>
          </cell>
          <cell r="D507">
            <v>45</v>
          </cell>
          <cell r="E507">
            <v>0</v>
          </cell>
          <cell r="F507" t="b">
            <v>0</v>
          </cell>
          <cell r="I507">
            <v>30</v>
          </cell>
        </row>
        <row r="508">
          <cell r="C508">
            <v>10482</v>
          </cell>
          <cell r="D508">
            <v>63</v>
          </cell>
          <cell r="E508">
            <v>0</v>
          </cell>
          <cell r="F508" t="b">
            <v>0</v>
          </cell>
          <cell r="I508">
            <v>30</v>
          </cell>
        </row>
        <row r="509">
          <cell r="C509">
            <v>1596</v>
          </cell>
          <cell r="D509">
            <v>47</v>
          </cell>
          <cell r="E509">
            <v>0</v>
          </cell>
          <cell r="F509" t="b">
            <v>0</v>
          </cell>
          <cell r="I509">
            <v>30</v>
          </cell>
        </row>
        <row r="510">
          <cell r="C510">
            <v>1596</v>
          </cell>
          <cell r="D510">
            <v>76</v>
          </cell>
          <cell r="E510">
            <v>0</v>
          </cell>
          <cell r="F510" t="b">
            <v>0</v>
          </cell>
          <cell r="I510">
            <v>30</v>
          </cell>
        </row>
        <row r="511">
          <cell r="C511">
            <v>10482</v>
          </cell>
          <cell r="D511">
            <v>64</v>
          </cell>
          <cell r="E511">
            <v>0</v>
          </cell>
          <cell r="F511" t="b">
            <v>0</v>
          </cell>
          <cell r="I511">
            <v>30</v>
          </cell>
        </row>
        <row r="512">
          <cell r="C512">
            <v>1596</v>
          </cell>
          <cell r="D512">
            <v>50</v>
          </cell>
          <cell r="E512">
            <v>0</v>
          </cell>
          <cell r="F512" t="b">
            <v>0</v>
          </cell>
          <cell r="I512">
            <v>30</v>
          </cell>
        </row>
        <row r="513">
          <cell r="C513">
            <v>1596</v>
          </cell>
          <cell r="D513">
            <v>59</v>
          </cell>
          <cell r="E513" t="str">
            <v>AD</v>
          </cell>
          <cell r="F513" t="b">
            <v>0</v>
          </cell>
          <cell r="I513">
            <v>30</v>
          </cell>
        </row>
        <row r="514">
          <cell r="C514">
            <v>1596</v>
          </cell>
          <cell r="D514">
            <v>67</v>
          </cell>
          <cell r="E514">
            <v>0</v>
          </cell>
          <cell r="F514" t="b">
            <v>0</v>
          </cell>
          <cell r="I514">
            <v>30</v>
          </cell>
        </row>
        <row r="515">
          <cell r="C515">
            <v>1596</v>
          </cell>
          <cell r="D515">
            <v>63</v>
          </cell>
          <cell r="E515" t="str">
            <v>AD</v>
          </cell>
          <cell r="F515" t="b">
            <v>0</v>
          </cell>
          <cell r="I515">
            <v>30</v>
          </cell>
        </row>
        <row r="516">
          <cell r="C516">
            <v>10482</v>
          </cell>
          <cell r="D516">
            <v>58</v>
          </cell>
          <cell r="E516">
            <v>0</v>
          </cell>
          <cell r="F516" t="b">
            <v>0</v>
          </cell>
          <cell r="I516">
            <v>30</v>
          </cell>
        </row>
        <row r="517">
          <cell r="C517">
            <v>1596</v>
          </cell>
          <cell r="D517">
            <v>69</v>
          </cell>
          <cell r="E517">
            <v>0</v>
          </cell>
          <cell r="F517" t="b">
            <v>0</v>
          </cell>
          <cell r="I517">
            <v>30</v>
          </cell>
        </row>
        <row r="518">
          <cell r="C518">
            <v>1596</v>
          </cell>
          <cell r="D518">
            <v>65</v>
          </cell>
          <cell r="E518" t="str">
            <v>AD</v>
          </cell>
          <cell r="F518" t="b">
            <v>0</v>
          </cell>
          <cell r="I518">
            <v>30</v>
          </cell>
        </row>
        <row r="519">
          <cell r="C519">
            <v>1596</v>
          </cell>
          <cell r="D519">
            <v>67</v>
          </cell>
          <cell r="E519">
            <v>0</v>
          </cell>
          <cell r="F519" t="b">
            <v>0</v>
          </cell>
          <cell r="I519">
            <v>30</v>
          </cell>
        </row>
        <row r="520">
          <cell r="C520">
            <v>1596</v>
          </cell>
          <cell r="D520">
            <v>62</v>
          </cell>
          <cell r="E520">
            <v>0</v>
          </cell>
          <cell r="F520" t="b">
            <v>0</v>
          </cell>
          <cell r="I520">
            <v>30</v>
          </cell>
        </row>
        <row r="521">
          <cell r="C521">
            <v>1596</v>
          </cell>
          <cell r="D521">
            <v>62</v>
          </cell>
          <cell r="E521">
            <v>0</v>
          </cell>
          <cell r="F521" t="b">
            <v>0</v>
          </cell>
          <cell r="I521">
            <v>30</v>
          </cell>
        </row>
        <row r="522">
          <cell r="C522">
            <v>1596</v>
          </cell>
          <cell r="D522">
            <v>48</v>
          </cell>
          <cell r="E522" t="str">
            <v>AD</v>
          </cell>
          <cell r="F522" t="b">
            <v>0</v>
          </cell>
          <cell r="I522">
            <v>30</v>
          </cell>
        </row>
        <row r="523">
          <cell r="C523">
            <v>1596</v>
          </cell>
          <cell r="D523">
            <v>57</v>
          </cell>
          <cell r="E523">
            <v>0</v>
          </cell>
          <cell r="F523" t="b">
            <v>0</v>
          </cell>
          <cell r="I523">
            <v>30</v>
          </cell>
        </row>
        <row r="524">
          <cell r="C524">
            <v>1596</v>
          </cell>
          <cell r="D524">
            <v>54</v>
          </cell>
          <cell r="E524">
            <v>0</v>
          </cell>
          <cell r="F524" t="b">
            <v>0</v>
          </cell>
          <cell r="I524">
            <v>30</v>
          </cell>
        </row>
        <row r="525">
          <cell r="C525">
            <v>1596</v>
          </cell>
          <cell r="D525">
            <v>83</v>
          </cell>
          <cell r="E525">
            <v>0</v>
          </cell>
          <cell r="F525" t="b">
            <v>0</v>
          </cell>
          <cell r="I525">
            <v>30</v>
          </cell>
        </row>
        <row r="526">
          <cell r="C526">
            <v>1596</v>
          </cell>
          <cell r="D526">
            <v>62</v>
          </cell>
          <cell r="E526">
            <v>0</v>
          </cell>
          <cell r="F526" t="b">
            <v>0</v>
          </cell>
          <cell r="I526">
            <v>30</v>
          </cell>
        </row>
        <row r="527">
          <cell r="C527">
            <v>1596</v>
          </cell>
          <cell r="D527">
            <v>50</v>
          </cell>
          <cell r="E527">
            <v>0</v>
          </cell>
          <cell r="F527" t="b">
            <v>0</v>
          </cell>
          <cell r="I527">
            <v>30</v>
          </cell>
        </row>
        <row r="528">
          <cell r="C528">
            <v>1596</v>
          </cell>
          <cell r="D528">
            <v>52</v>
          </cell>
          <cell r="E528">
            <v>0</v>
          </cell>
          <cell r="F528" t="b">
            <v>0</v>
          </cell>
          <cell r="I528">
            <v>30</v>
          </cell>
        </row>
        <row r="529">
          <cell r="C529">
            <v>1596</v>
          </cell>
          <cell r="D529">
            <v>65</v>
          </cell>
          <cell r="E529">
            <v>0</v>
          </cell>
          <cell r="F529" t="b">
            <v>0</v>
          </cell>
          <cell r="I529">
            <v>30</v>
          </cell>
        </row>
        <row r="530">
          <cell r="C530">
            <v>1596</v>
          </cell>
          <cell r="D530">
            <v>61</v>
          </cell>
          <cell r="E530">
            <v>0</v>
          </cell>
          <cell r="F530" t="b">
            <v>0</v>
          </cell>
          <cell r="I530">
            <v>30</v>
          </cell>
        </row>
        <row r="531">
          <cell r="C531">
            <v>1596</v>
          </cell>
          <cell r="D531">
            <v>48</v>
          </cell>
          <cell r="E531" t="str">
            <v>AD</v>
          </cell>
          <cell r="F531" t="b">
            <v>0</v>
          </cell>
          <cell r="I531">
            <v>30</v>
          </cell>
        </row>
        <row r="532">
          <cell r="C532">
            <v>1596</v>
          </cell>
          <cell r="D532">
            <v>47</v>
          </cell>
          <cell r="E532">
            <v>0</v>
          </cell>
          <cell r="F532" t="b">
            <v>0</v>
          </cell>
          <cell r="I532">
            <v>30</v>
          </cell>
        </row>
        <row r="533">
          <cell r="C533">
            <v>1596</v>
          </cell>
          <cell r="D533">
            <v>63</v>
          </cell>
          <cell r="E533">
            <v>0</v>
          </cell>
          <cell r="F533" t="b">
            <v>0</v>
          </cell>
          <cell r="I533">
            <v>30</v>
          </cell>
        </row>
        <row r="534">
          <cell r="C534">
            <v>1596</v>
          </cell>
          <cell r="D534">
            <v>58</v>
          </cell>
          <cell r="E534">
            <v>0</v>
          </cell>
          <cell r="F534" t="b">
            <v>0</v>
          </cell>
          <cell r="I534">
            <v>30</v>
          </cell>
        </row>
        <row r="535">
          <cell r="C535">
            <v>1596</v>
          </cell>
          <cell r="D535">
            <v>42</v>
          </cell>
          <cell r="E535">
            <v>0</v>
          </cell>
          <cell r="F535" t="b">
            <v>0</v>
          </cell>
          <cell r="I535">
            <v>30</v>
          </cell>
        </row>
        <row r="536">
          <cell r="C536">
            <v>1596</v>
          </cell>
          <cell r="D536">
            <v>61</v>
          </cell>
          <cell r="E536">
            <v>0</v>
          </cell>
          <cell r="F536" t="b">
            <v>1</v>
          </cell>
          <cell r="I536">
            <v>30</v>
          </cell>
        </row>
        <row r="537">
          <cell r="C537">
            <v>1596</v>
          </cell>
          <cell r="D537">
            <v>73</v>
          </cell>
          <cell r="E537">
            <v>0</v>
          </cell>
          <cell r="F537" t="b">
            <v>0</v>
          </cell>
          <cell r="I537">
            <v>30</v>
          </cell>
        </row>
        <row r="538">
          <cell r="C538">
            <v>1596</v>
          </cell>
          <cell r="D538">
            <v>47</v>
          </cell>
          <cell r="E538">
            <v>0</v>
          </cell>
          <cell r="F538" t="b">
            <v>0</v>
          </cell>
          <cell r="I538">
            <v>30</v>
          </cell>
        </row>
        <row r="539">
          <cell r="C539">
            <v>1596</v>
          </cell>
          <cell r="D539">
            <v>51</v>
          </cell>
          <cell r="E539">
            <v>0</v>
          </cell>
          <cell r="F539" t="b">
            <v>0</v>
          </cell>
          <cell r="I539">
            <v>30</v>
          </cell>
        </row>
        <row r="540">
          <cell r="C540">
            <v>1596</v>
          </cell>
          <cell r="D540">
            <v>69</v>
          </cell>
          <cell r="E540">
            <v>0</v>
          </cell>
          <cell r="F540" t="b">
            <v>0</v>
          </cell>
          <cell r="I540">
            <v>30</v>
          </cell>
        </row>
        <row r="541">
          <cell r="C541">
            <v>1596</v>
          </cell>
          <cell r="D541">
            <v>59</v>
          </cell>
          <cell r="E541">
            <v>0</v>
          </cell>
          <cell r="F541" t="b">
            <v>0</v>
          </cell>
          <cell r="I541">
            <v>30</v>
          </cell>
        </row>
        <row r="542">
          <cell r="C542">
            <v>1596</v>
          </cell>
          <cell r="D542">
            <v>63</v>
          </cell>
          <cell r="E542">
            <v>0</v>
          </cell>
          <cell r="F542" t="b">
            <v>0</v>
          </cell>
          <cell r="I542">
            <v>30</v>
          </cell>
        </row>
        <row r="543">
          <cell r="C543">
            <v>1596</v>
          </cell>
          <cell r="D543">
            <v>65</v>
          </cell>
          <cell r="E543">
            <v>0</v>
          </cell>
          <cell r="F543" t="b">
            <v>0</v>
          </cell>
          <cell r="I543">
            <v>30</v>
          </cell>
        </row>
        <row r="544">
          <cell r="C544">
            <v>1596</v>
          </cell>
          <cell r="D544">
            <v>68</v>
          </cell>
          <cell r="E544">
            <v>0</v>
          </cell>
          <cell r="F544" t="b">
            <v>0</v>
          </cell>
          <cell r="I544">
            <v>30</v>
          </cell>
        </row>
        <row r="545">
          <cell r="C545">
            <v>1596</v>
          </cell>
          <cell r="D545">
            <v>53</v>
          </cell>
          <cell r="E545">
            <v>0</v>
          </cell>
          <cell r="F545" t="b">
            <v>0</v>
          </cell>
          <cell r="I545">
            <v>30</v>
          </cell>
        </row>
        <row r="546">
          <cell r="C546">
            <v>1596</v>
          </cell>
          <cell r="D546">
            <v>66</v>
          </cell>
          <cell r="E546">
            <v>0</v>
          </cell>
          <cell r="F546" t="b">
            <v>0</v>
          </cell>
          <cell r="I546">
            <v>30</v>
          </cell>
        </row>
        <row r="547">
          <cell r="C547">
            <v>1596</v>
          </cell>
          <cell r="D547">
            <v>52</v>
          </cell>
          <cell r="E547">
            <v>0</v>
          </cell>
          <cell r="F547" t="b">
            <v>0</v>
          </cell>
          <cell r="I547">
            <v>30</v>
          </cell>
        </row>
        <row r="548">
          <cell r="C548">
            <v>1596</v>
          </cell>
          <cell r="D548">
            <v>51</v>
          </cell>
          <cell r="E548">
            <v>0</v>
          </cell>
          <cell r="F548" t="b">
            <v>0</v>
          </cell>
          <cell r="I548">
            <v>30</v>
          </cell>
        </row>
        <row r="549">
          <cell r="C549">
            <v>1596</v>
          </cell>
          <cell r="D549">
            <v>62</v>
          </cell>
          <cell r="E549">
            <v>0</v>
          </cell>
          <cell r="F549" t="b">
            <v>0</v>
          </cell>
          <cell r="I549">
            <v>30</v>
          </cell>
        </row>
        <row r="550">
          <cell r="C550">
            <v>1596</v>
          </cell>
          <cell r="D550">
            <v>57</v>
          </cell>
          <cell r="E550">
            <v>0</v>
          </cell>
          <cell r="F550" t="b">
            <v>0</v>
          </cell>
          <cell r="I550">
            <v>30</v>
          </cell>
        </row>
        <row r="551">
          <cell r="C551">
            <v>1596</v>
          </cell>
          <cell r="D551">
            <v>44</v>
          </cell>
          <cell r="E551">
            <v>0</v>
          </cell>
          <cell r="F551" t="b">
            <v>0</v>
          </cell>
          <cell r="I551">
            <v>30</v>
          </cell>
        </row>
        <row r="552">
          <cell r="C552">
            <v>1596</v>
          </cell>
          <cell r="D552">
            <v>63</v>
          </cell>
          <cell r="E552">
            <v>0</v>
          </cell>
          <cell r="F552" t="b">
            <v>0</v>
          </cell>
          <cell r="I552">
            <v>30</v>
          </cell>
        </row>
        <row r="553">
          <cell r="C553">
            <v>1596</v>
          </cell>
          <cell r="D553">
            <v>50</v>
          </cell>
          <cell r="E553" t="str">
            <v>AD</v>
          </cell>
          <cell r="F553" t="b">
            <v>0</v>
          </cell>
          <cell r="I553">
            <v>30</v>
          </cell>
        </row>
        <row r="554">
          <cell r="C554">
            <v>1596</v>
          </cell>
          <cell r="D554">
            <v>62</v>
          </cell>
          <cell r="E554">
            <v>0</v>
          </cell>
          <cell r="F554" t="b">
            <v>1</v>
          </cell>
          <cell r="I554">
            <v>30</v>
          </cell>
        </row>
        <row r="555">
          <cell r="C555">
            <v>1614</v>
          </cell>
          <cell r="D555">
            <v>46</v>
          </cell>
          <cell r="E555">
            <v>0</v>
          </cell>
          <cell r="F555" t="b">
            <v>0</v>
          </cell>
          <cell r="I555">
            <v>30</v>
          </cell>
        </row>
        <row r="556">
          <cell r="C556">
            <v>1596</v>
          </cell>
          <cell r="D556">
            <v>63</v>
          </cell>
          <cell r="E556">
            <v>0</v>
          </cell>
          <cell r="F556" t="b">
            <v>0</v>
          </cell>
          <cell r="I556">
            <v>31</v>
          </cell>
        </row>
        <row r="557">
          <cell r="C557">
            <v>1596</v>
          </cell>
          <cell r="D557">
            <v>64</v>
          </cell>
          <cell r="E557" t="str">
            <v>AD</v>
          </cell>
          <cell r="F557" t="b">
            <v>0</v>
          </cell>
          <cell r="I557">
            <v>31</v>
          </cell>
        </row>
        <row r="558">
          <cell r="C558">
            <v>1596</v>
          </cell>
          <cell r="D558">
            <v>59</v>
          </cell>
          <cell r="E558">
            <v>0</v>
          </cell>
          <cell r="F558" t="b">
            <v>0</v>
          </cell>
          <cell r="I558">
            <v>31</v>
          </cell>
        </row>
        <row r="559">
          <cell r="C559">
            <v>1596</v>
          </cell>
          <cell r="D559">
            <v>68</v>
          </cell>
          <cell r="E559">
            <v>0</v>
          </cell>
          <cell r="F559" t="b">
            <v>0</v>
          </cell>
          <cell r="I559">
            <v>31</v>
          </cell>
        </row>
        <row r="560">
          <cell r="C560">
            <v>1596</v>
          </cell>
          <cell r="D560">
            <v>66</v>
          </cell>
          <cell r="E560">
            <v>0</v>
          </cell>
          <cell r="F560" t="b">
            <v>0</v>
          </cell>
          <cell r="I560">
            <v>31</v>
          </cell>
        </row>
        <row r="561">
          <cell r="C561">
            <v>1596</v>
          </cell>
          <cell r="D561">
            <v>81</v>
          </cell>
          <cell r="E561">
            <v>0</v>
          </cell>
          <cell r="F561" t="b">
            <v>0</v>
          </cell>
          <cell r="I561">
            <v>31</v>
          </cell>
        </row>
        <row r="562">
          <cell r="C562">
            <v>1596</v>
          </cell>
          <cell r="D562">
            <v>58</v>
          </cell>
          <cell r="E562">
            <v>0</v>
          </cell>
          <cell r="F562" t="b">
            <v>0</v>
          </cell>
          <cell r="I562">
            <v>31</v>
          </cell>
        </row>
        <row r="563">
          <cell r="C563">
            <v>1596</v>
          </cell>
          <cell r="D563">
            <v>66</v>
          </cell>
          <cell r="E563">
            <v>0</v>
          </cell>
          <cell r="F563" t="b">
            <v>0</v>
          </cell>
          <cell r="I563">
            <v>31</v>
          </cell>
        </row>
        <row r="564">
          <cell r="C564">
            <v>1596</v>
          </cell>
          <cell r="D564">
            <v>58</v>
          </cell>
          <cell r="E564">
            <v>0</v>
          </cell>
          <cell r="F564" t="b">
            <v>0</v>
          </cell>
          <cell r="I564">
            <v>31</v>
          </cell>
        </row>
        <row r="565">
          <cell r="C565">
            <v>1596</v>
          </cell>
          <cell r="D565">
            <v>47</v>
          </cell>
          <cell r="E565">
            <v>0</v>
          </cell>
          <cell r="F565" t="b">
            <v>0</v>
          </cell>
          <cell r="I565">
            <v>31</v>
          </cell>
        </row>
        <row r="566">
          <cell r="C566">
            <v>1596</v>
          </cell>
          <cell r="D566">
            <v>50</v>
          </cell>
          <cell r="E566">
            <v>0</v>
          </cell>
          <cell r="F566" t="b">
            <v>0</v>
          </cell>
          <cell r="I566">
            <v>31</v>
          </cell>
        </row>
        <row r="567">
          <cell r="C567">
            <v>1596</v>
          </cell>
          <cell r="D567">
            <v>64</v>
          </cell>
          <cell r="E567" t="str">
            <v>AD</v>
          </cell>
          <cell r="F567" t="b">
            <v>0</v>
          </cell>
          <cell r="I567">
            <v>31</v>
          </cell>
        </row>
        <row r="568">
          <cell r="C568">
            <v>1596</v>
          </cell>
          <cell r="D568">
            <v>49</v>
          </cell>
          <cell r="E568">
            <v>0</v>
          </cell>
          <cell r="F568" t="b">
            <v>0</v>
          </cell>
          <cell r="I568">
            <v>31</v>
          </cell>
        </row>
        <row r="569">
          <cell r="C569">
            <v>1596</v>
          </cell>
          <cell r="D569">
            <v>48</v>
          </cell>
          <cell r="E569">
            <v>0</v>
          </cell>
          <cell r="F569" t="b">
            <v>0</v>
          </cell>
          <cell r="I569">
            <v>31</v>
          </cell>
        </row>
        <row r="570">
          <cell r="C570">
            <v>10482</v>
          </cell>
          <cell r="D570">
            <v>37</v>
          </cell>
          <cell r="E570">
            <v>0</v>
          </cell>
          <cell r="F570" t="b">
            <v>0</v>
          </cell>
          <cell r="I570">
            <v>31</v>
          </cell>
        </row>
        <row r="571">
          <cell r="C571">
            <v>1596</v>
          </cell>
          <cell r="D571">
            <v>51</v>
          </cell>
          <cell r="E571">
            <v>0</v>
          </cell>
          <cell r="F571" t="b">
            <v>0</v>
          </cell>
          <cell r="I571">
            <v>31</v>
          </cell>
        </row>
        <row r="572">
          <cell r="C572">
            <v>1596</v>
          </cell>
          <cell r="D572">
            <v>46</v>
          </cell>
          <cell r="E572" t="str">
            <v>AD</v>
          </cell>
          <cell r="F572" t="b">
            <v>0</v>
          </cell>
          <cell r="I572">
            <v>31</v>
          </cell>
        </row>
        <row r="573">
          <cell r="C573">
            <v>1596</v>
          </cell>
          <cell r="D573">
            <v>45</v>
          </cell>
          <cell r="E573">
            <v>0</v>
          </cell>
          <cell r="F573" t="b">
            <v>0</v>
          </cell>
          <cell r="I573">
            <v>31</v>
          </cell>
        </row>
        <row r="574">
          <cell r="C574">
            <v>1596</v>
          </cell>
          <cell r="D574">
            <v>50</v>
          </cell>
          <cell r="E574">
            <v>0</v>
          </cell>
          <cell r="F574" t="b">
            <v>0</v>
          </cell>
          <cell r="I574">
            <v>31</v>
          </cell>
        </row>
        <row r="575">
          <cell r="C575">
            <v>1596</v>
          </cell>
          <cell r="D575">
            <v>46</v>
          </cell>
          <cell r="E575">
            <v>0</v>
          </cell>
          <cell r="F575" t="b">
            <v>0</v>
          </cell>
          <cell r="I575">
            <v>31</v>
          </cell>
        </row>
        <row r="576">
          <cell r="C576">
            <v>1596</v>
          </cell>
          <cell r="D576">
            <v>51</v>
          </cell>
          <cell r="E576">
            <v>0</v>
          </cell>
          <cell r="F576" t="b">
            <v>0</v>
          </cell>
          <cell r="I576">
            <v>31</v>
          </cell>
        </row>
        <row r="577">
          <cell r="C577">
            <v>1596</v>
          </cell>
          <cell r="D577">
            <v>53</v>
          </cell>
          <cell r="E577">
            <v>0</v>
          </cell>
          <cell r="F577" t="b">
            <v>0</v>
          </cell>
          <cell r="I577">
            <v>31</v>
          </cell>
        </row>
        <row r="578">
          <cell r="C578">
            <v>1596</v>
          </cell>
          <cell r="D578">
            <v>48</v>
          </cell>
          <cell r="E578">
            <v>0</v>
          </cell>
          <cell r="F578" t="b">
            <v>0</v>
          </cell>
          <cell r="I578">
            <v>31</v>
          </cell>
        </row>
        <row r="579">
          <cell r="C579">
            <v>1596</v>
          </cell>
          <cell r="D579">
            <v>52</v>
          </cell>
          <cell r="E579">
            <v>0</v>
          </cell>
          <cell r="F579" t="b">
            <v>0</v>
          </cell>
          <cell r="I579">
            <v>31</v>
          </cell>
        </row>
        <row r="580">
          <cell r="C580">
            <v>1596</v>
          </cell>
          <cell r="D580">
            <v>57</v>
          </cell>
          <cell r="E580">
            <v>0</v>
          </cell>
          <cell r="F580" t="b">
            <v>0</v>
          </cell>
          <cell r="I580">
            <v>31</v>
          </cell>
        </row>
        <row r="581">
          <cell r="C581">
            <v>1596</v>
          </cell>
          <cell r="D581">
            <v>49</v>
          </cell>
          <cell r="E581">
            <v>0</v>
          </cell>
          <cell r="F581" t="b">
            <v>0</v>
          </cell>
          <cell r="I581">
            <v>31</v>
          </cell>
        </row>
        <row r="582">
          <cell r="C582">
            <v>1596</v>
          </cell>
          <cell r="D582">
            <v>51</v>
          </cell>
          <cell r="E582">
            <v>0</v>
          </cell>
          <cell r="F582" t="b">
            <v>0</v>
          </cell>
          <cell r="I582">
            <v>31</v>
          </cell>
        </row>
        <row r="583">
          <cell r="C583">
            <v>1596</v>
          </cell>
          <cell r="D583">
            <v>57</v>
          </cell>
          <cell r="E583" t="str">
            <v>AD</v>
          </cell>
          <cell r="F583" t="b">
            <v>0</v>
          </cell>
          <cell r="I583">
            <v>31</v>
          </cell>
        </row>
        <row r="584">
          <cell r="C584">
            <v>1596</v>
          </cell>
          <cell r="D584">
            <v>43</v>
          </cell>
          <cell r="E584">
            <v>0</v>
          </cell>
          <cell r="F584" t="b">
            <v>1</v>
          </cell>
          <cell r="I584">
            <v>31</v>
          </cell>
        </row>
        <row r="585">
          <cell r="C585">
            <v>1596</v>
          </cell>
          <cell r="D585">
            <v>80</v>
          </cell>
          <cell r="E585" t="str">
            <v>AD</v>
          </cell>
          <cell r="F585" t="b">
            <v>0</v>
          </cell>
          <cell r="I585">
            <v>31</v>
          </cell>
        </row>
        <row r="586">
          <cell r="C586">
            <v>1596</v>
          </cell>
          <cell r="D586">
            <v>62</v>
          </cell>
          <cell r="E586">
            <v>0</v>
          </cell>
          <cell r="F586" t="b">
            <v>0</v>
          </cell>
          <cell r="I586">
            <v>31</v>
          </cell>
        </row>
        <row r="587">
          <cell r="C587">
            <v>1596</v>
          </cell>
          <cell r="D587">
            <v>51</v>
          </cell>
          <cell r="E587" t="str">
            <v>AD</v>
          </cell>
          <cell r="F587" t="b">
            <v>0</v>
          </cell>
          <cell r="I587">
            <v>31</v>
          </cell>
        </row>
        <row r="588">
          <cell r="C588">
            <v>1596</v>
          </cell>
          <cell r="D588">
            <v>68</v>
          </cell>
          <cell r="E588">
            <v>0</v>
          </cell>
          <cell r="F588" t="b">
            <v>0</v>
          </cell>
          <cell r="I588">
            <v>31</v>
          </cell>
        </row>
        <row r="589">
          <cell r="C589">
            <v>1596</v>
          </cell>
          <cell r="D589">
            <v>71</v>
          </cell>
          <cell r="E589">
            <v>0</v>
          </cell>
          <cell r="F589" t="b">
            <v>0</v>
          </cell>
          <cell r="I589">
            <v>31</v>
          </cell>
        </row>
        <row r="590">
          <cell r="C590">
            <v>1596</v>
          </cell>
          <cell r="D590">
            <v>60</v>
          </cell>
          <cell r="E590">
            <v>0</v>
          </cell>
          <cell r="F590" t="b">
            <v>0</v>
          </cell>
          <cell r="I590">
            <v>31</v>
          </cell>
        </row>
        <row r="591">
          <cell r="C591">
            <v>1596</v>
          </cell>
          <cell r="D591">
            <v>61</v>
          </cell>
          <cell r="E591">
            <v>0</v>
          </cell>
          <cell r="F591" t="b">
            <v>0</v>
          </cell>
          <cell r="I591">
            <v>31</v>
          </cell>
        </row>
        <row r="592">
          <cell r="C592">
            <v>1596</v>
          </cell>
          <cell r="D592">
            <v>47</v>
          </cell>
          <cell r="E592">
            <v>0</v>
          </cell>
          <cell r="F592" t="b">
            <v>0</v>
          </cell>
          <cell r="I592">
            <v>31</v>
          </cell>
        </row>
        <row r="593">
          <cell r="C593">
            <v>1596</v>
          </cell>
          <cell r="D593">
            <v>49</v>
          </cell>
          <cell r="E593">
            <v>0</v>
          </cell>
          <cell r="F593" t="b">
            <v>0</v>
          </cell>
          <cell r="I593">
            <v>31</v>
          </cell>
        </row>
        <row r="594">
          <cell r="C594">
            <v>1596</v>
          </cell>
          <cell r="D594">
            <v>64</v>
          </cell>
          <cell r="E594">
            <v>0</v>
          </cell>
          <cell r="F594" t="b">
            <v>0</v>
          </cell>
          <cell r="I594">
            <v>31</v>
          </cell>
        </row>
        <row r="595">
          <cell r="C595">
            <v>1596</v>
          </cell>
          <cell r="D595">
            <v>60</v>
          </cell>
          <cell r="E595">
            <v>0</v>
          </cell>
          <cell r="F595" t="b">
            <v>0</v>
          </cell>
          <cell r="I595">
            <v>31</v>
          </cell>
        </row>
        <row r="596">
          <cell r="C596">
            <v>1596</v>
          </cell>
          <cell r="D596">
            <v>51</v>
          </cell>
          <cell r="E596" t="str">
            <v>AD</v>
          </cell>
          <cell r="F596" t="b">
            <v>0</v>
          </cell>
          <cell r="I596">
            <v>31</v>
          </cell>
        </row>
        <row r="597">
          <cell r="C597">
            <v>1596</v>
          </cell>
          <cell r="D597">
            <v>47</v>
          </cell>
          <cell r="E597">
            <v>0</v>
          </cell>
          <cell r="F597" t="b">
            <v>0</v>
          </cell>
          <cell r="I597">
            <v>31</v>
          </cell>
        </row>
        <row r="598">
          <cell r="C598">
            <v>1596</v>
          </cell>
          <cell r="D598">
            <v>48</v>
          </cell>
          <cell r="E598">
            <v>0</v>
          </cell>
          <cell r="F598" t="b">
            <v>0</v>
          </cell>
          <cell r="I598">
            <v>31</v>
          </cell>
        </row>
        <row r="599">
          <cell r="C599">
            <v>1596</v>
          </cell>
          <cell r="D599">
            <v>59</v>
          </cell>
          <cell r="E599">
            <v>0</v>
          </cell>
          <cell r="F599" t="b">
            <v>0</v>
          </cell>
          <cell r="I599">
            <v>31</v>
          </cell>
        </row>
        <row r="600">
          <cell r="C600">
            <v>1596</v>
          </cell>
          <cell r="D600">
            <v>60</v>
          </cell>
          <cell r="E600">
            <v>0</v>
          </cell>
          <cell r="F600" t="b">
            <v>0</v>
          </cell>
          <cell r="I600">
            <v>31</v>
          </cell>
        </row>
        <row r="601">
          <cell r="C601">
            <v>1596</v>
          </cell>
          <cell r="D601">
            <v>46</v>
          </cell>
          <cell r="E601">
            <v>0</v>
          </cell>
          <cell r="F601" t="b">
            <v>0</v>
          </cell>
          <cell r="I601">
            <v>31</v>
          </cell>
        </row>
        <row r="602">
          <cell r="C602">
            <v>1596</v>
          </cell>
          <cell r="D602">
            <v>68</v>
          </cell>
          <cell r="E602">
            <v>0</v>
          </cell>
          <cell r="F602" t="b">
            <v>0</v>
          </cell>
          <cell r="I602">
            <v>31</v>
          </cell>
        </row>
        <row r="603">
          <cell r="C603">
            <v>1596</v>
          </cell>
          <cell r="D603">
            <v>48</v>
          </cell>
          <cell r="E603">
            <v>0</v>
          </cell>
          <cell r="F603" t="b">
            <v>0</v>
          </cell>
          <cell r="I603">
            <v>31</v>
          </cell>
        </row>
        <row r="604">
          <cell r="C604">
            <v>1596</v>
          </cell>
          <cell r="D604">
            <v>51</v>
          </cell>
          <cell r="E604">
            <v>0</v>
          </cell>
          <cell r="F604" t="b">
            <v>0</v>
          </cell>
          <cell r="I604">
            <v>31</v>
          </cell>
        </row>
        <row r="605">
          <cell r="C605">
            <v>1596</v>
          </cell>
          <cell r="D605">
            <v>59</v>
          </cell>
          <cell r="E605">
            <v>0</v>
          </cell>
          <cell r="F605" t="b">
            <v>0</v>
          </cell>
          <cell r="I605">
            <v>31</v>
          </cell>
        </row>
        <row r="606">
          <cell r="C606">
            <v>1596</v>
          </cell>
          <cell r="D606">
            <v>66</v>
          </cell>
          <cell r="E606" t="str">
            <v>AD</v>
          </cell>
          <cell r="F606" t="b">
            <v>0</v>
          </cell>
          <cell r="I606">
            <v>31</v>
          </cell>
        </row>
        <row r="607">
          <cell r="C607">
            <v>1596</v>
          </cell>
          <cell r="D607">
            <v>74</v>
          </cell>
          <cell r="E607">
            <v>0</v>
          </cell>
          <cell r="F607" t="b">
            <v>0</v>
          </cell>
          <cell r="I607">
            <v>31</v>
          </cell>
        </row>
        <row r="608">
          <cell r="C608">
            <v>1596</v>
          </cell>
          <cell r="D608">
            <v>50</v>
          </cell>
          <cell r="E608">
            <v>0</v>
          </cell>
          <cell r="F608" t="b">
            <v>0</v>
          </cell>
          <cell r="I608">
            <v>31</v>
          </cell>
        </row>
        <row r="609">
          <cell r="C609">
            <v>1596</v>
          </cell>
          <cell r="D609">
            <v>78</v>
          </cell>
          <cell r="E609">
            <v>0</v>
          </cell>
          <cell r="F609" t="b">
            <v>0</v>
          </cell>
          <cell r="I609">
            <v>31</v>
          </cell>
        </row>
        <row r="610">
          <cell r="C610">
            <v>1596</v>
          </cell>
          <cell r="D610">
            <v>60</v>
          </cell>
          <cell r="E610">
            <v>0</v>
          </cell>
          <cell r="F610" t="b">
            <v>0</v>
          </cell>
          <cell r="I610">
            <v>31</v>
          </cell>
        </row>
        <row r="611">
          <cell r="C611">
            <v>1596</v>
          </cell>
          <cell r="D611">
            <v>61</v>
          </cell>
          <cell r="E611">
            <v>0</v>
          </cell>
          <cell r="F611" t="b">
            <v>0</v>
          </cell>
          <cell r="I611">
            <v>31</v>
          </cell>
        </row>
        <row r="612">
          <cell r="C612">
            <v>1596</v>
          </cell>
          <cell r="D612">
            <v>49</v>
          </cell>
          <cell r="E612">
            <v>0</v>
          </cell>
          <cell r="F612" t="b">
            <v>0</v>
          </cell>
          <cell r="I612">
            <v>31</v>
          </cell>
        </row>
        <row r="613">
          <cell r="C613">
            <v>1596</v>
          </cell>
          <cell r="D613">
            <v>44</v>
          </cell>
          <cell r="E613">
            <v>0</v>
          </cell>
          <cell r="F613" t="b">
            <v>0</v>
          </cell>
          <cell r="I613">
            <v>31</v>
          </cell>
        </row>
        <row r="614">
          <cell r="C614">
            <v>1596</v>
          </cell>
          <cell r="D614">
            <v>48</v>
          </cell>
          <cell r="E614">
            <v>0</v>
          </cell>
          <cell r="F614" t="b">
            <v>0</v>
          </cell>
          <cell r="I614">
            <v>31</v>
          </cell>
        </row>
        <row r="615">
          <cell r="C615">
            <v>1596</v>
          </cell>
          <cell r="D615">
            <v>47</v>
          </cell>
          <cell r="E615">
            <v>0</v>
          </cell>
          <cell r="F615" t="b">
            <v>0</v>
          </cell>
          <cell r="I615">
            <v>31</v>
          </cell>
        </row>
        <row r="616">
          <cell r="C616">
            <v>1596</v>
          </cell>
          <cell r="D616">
            <v>46</v>
          </cell>
          <cell r="E616">
            <v>0</v>
          </cell>
          <cell r="F616" t="b">
            <v>0</v>
          </cell>
          <cell r="I616">
            <v>31</v>
          </cell>
        </row>
        <row r="617">
          <cell r="C617">
            <v>10482</v>
          </cell>
          <cell r="D617">
            <v>58</v>
          </cell>
          <cell r="E617">
            <v>0</v>
          </cell>
          <cell r="F617" t="b">
            <v>0</v>
          </cell>
          <cell r="I617">
            <v>31</v>
          </cell>
        </row>
        <row r="618">
          <cell r="C618">
            <v>1596</v>
          </cell>
          <cell r="D618">
            <v>45</v>
          </cell>
          <cell r="E618">
            <v>0</v>
          </cell>
          <cell r="F618" t="b">
            <v>0</v>
          </cell>
          <cell r="I618">
            <v>31</v>
          </cell>
        </row>
        <row r="619">
          <cell r="C619">
            <v>1596</v>
          </cell>
          <cell r="D619">
            <v>54</v>
          </cell>
          <cell r="E619">
            <v>0</v>
          </cell>
          <cell r="F619" t="b">
            <v>0</v>
          </cell>
          <cell r="I619">
            <v>31</v>
          </cell>
        </row>
        <row r="620">
          <cell r="C620">
            <v>10482</v>
          </cell>
          <cell r="D620">
            <v>65</v>
          </cell>
          <cell r="E620">
            <v>0</v>
          </cell>
          <cell r="F620" t="b">
            <v>0</v>
          </cell>
          <cell r="I620">
            <v>31</v>
          </cell>
        </row>
        <row r="621">
          <cell r="C621">
            <v>1596</v>
          </cell>
          <cell r="D621">
            <v>61</v>
          </cell>
          <cell r="E621">
            <v>0</v>
          </cell>
          <cell r="F621" t="b">
            <v>0</v>
          </cell>
          <cell r="I621">
            <v>31</v>
          </cell>
        </row>
        <row r="622">
          <cell r="C622">
            <v>1596</v>
          </cell>
          <cell r="D622">
            <v>71</v>
          </cell>
          <cell r="E622">
            <v>0</v>
          </cell>
          <cell r="F622" t="b">
            <v>0</v>
          </cell>
          <cell r="I622">
            <v>31</v>
          </cell>
        </row>
        <row r="623">
          <cell r="C623">
            <v>1596</v>
          </cell>
          <cell r="D623">
            <v>62</v>
          </cell>
          <cell r="E623" t="str">
            <v>AD</v>
          </cell>
          <cell r="F623" t="b">
            <v>0</v>
          </cell>
          <cell r="I623">
            <v>31</v>
          </cell>
        </row>
        <row r="624">
          <cell r="C624">
            <v>1596</v>
          </cell>
          <cell r="D624">
            <v>42</v>
          </cell>
          <cell r="E624">
            <v>0</v>
          </cell>
          <cell r="F624" t="b">
            <v>0</v>
          </cell>
          <cell r="I624">
            <v>31</v>
          </cell>
        </row>
        <row r="625">
          <cell r="C625">
            <v>1596</v>
          </cell>
          <cell r="D625">
            <v>44</v>
          </cell>
          <cell r="E625">
            <v>0</v>
          </cell>
          <cell r="F625" t="b">
            <v>0</v>
          </cell>
          <cell r="I625">
            <v>31</v>
          </cell>
        </row>
        <row r="626">
          <cell r="C626">
            <v>1596</v>
          </cell>
          <cell r="D626">
            <v>50</v>
          </cell>
          <cell r="E626">
            <v>0</v>
          </cell>
          <cell r="F626" t="b">
            <v>0</v>
          </cell>
          <cell r="I626">
            <v>31</v>
          </cell>
        </row>
        <row r="627">
          <cell r="C627">
            <v>1596</v>
          </cell>
          <cell r="D627">
            <v>49</v>
          </cell>
          <cell r="E627">
            <v>0</v>
          </cell>
          <cell r="F627" t="b">
            <v>0</v>
          </cell>
          <cell r="I627">
            <v>31</v>
          </cell>
        </row>
        <row r="628">
          <cell r="C628">
            <v>10482</v>
          </cell>
          <cell r="D628">
            <v>60</v>
          </cell>
          <cell r="E628">
            <v>0</v>
          </cell>
          <cell r="F628" t="b">
            <v>0</v>
          </cell>
          <cell r="I628">
            <v>31</v>
          </cell>
        </row>
        <row r="629">
          <cell r="C629">
            <v>1596</v>
          </cell>
          <cell r="D629">
            <v>51</v>
          </cell>
          <cell r="E629">
            <v>0</v>
          </cell>
          <cell r="F629" t="b">
            <v>0</v>
          </cell>
          <cell r="I629">
            <v>31</v>
          </cell>
        </row>
        <row r="630">
          <cell r="C630">
            <v>1596</v>
          </cell>
          <cell r="D630">
            <v>62</v>
          </cell>
          <cell r="E630">
            <v>0</v>
          </cell>
          <cell r="F630" t="b">
            <v>0</v>
          </cell>
          <cell r="I630">
            <v>31</v>
          </cell>
        </row>
        <row r="631">
          <cell r="C631">
            <v>1596</v>
          </cell>
          <cell r="D631">
            <v>63</v>
          </cell>
          <cell r="E631">
            <v>0</v>
          </cell>
          <cell r="F631" t="b">
            <v>0</v>
          </cell>
          <cell r="I631">
            <v>31</v>
          </cell>
        </row>
        <row r="632">
          <cell r="C632">
            <v>1596</v>
          </cell>
          <cell r="D632">
            <v>54</v>
          </cell>
          <cell r="E632">
            <v>0</v>
          </cell>
          <cell r="F632" t="b">
            <v>0</v>
          </cell>
          <cell r="I632">
            <v>31</v>
          </cell>
        </row>
        <row r="633">
          <cell r="C633">
            <v>1596</v>
          </cell>
          <cell r="D633">
            <v>63</v>
          </cell>
          <cell r="E633" t="str">
            <v>AD</v>
          </cell>
          <cell r="F633" t="b">
            <v>0</v>
          </cell>
          <cell r="I633">
            <v>31</v>
          </cell>
        </row>
        <row r="634">
          <cell r="C634">
            <v>1596</v>
          </cell>
          <cell r="D634">
            <v>53</v>
          </cell>
          <cell r="E634">
            <v>0</v>
          </cell>
          <cell r="F634" t="b">
            <v>0</v>
          </cell>
          <cell r="I634">
            <v>31</v>
          </cell>
        </row>
        <row r="635">
          <cell r="C635">
            <v>1596</v>
          </cell>
          <cell r="D635">
            <v>42</v>
          </cell>
          <cell r="E635">
            <v>0</v>
          </cell>
          <cell r="F635" t="b">
            <v>0</v>
          </cell>
          <cell r="I635">
            <v>31</v>
          </cell>
        </row>
        <row r="636">
          <cell r="C636">
            <v>1596</v>
          </cell>
          <cell r="D636">
            <v>49</v>
          </cell>
          <cell r="E636">
            <v>0</v>
          </cell>
          <cell r="F636" t="b">
            <v>0</v>
          </cell>
          <cell r="I636">
            <v>31</v>
          </cell>
        </row>
        <row r="637">
          <cell r="C637">
            <v>1596</v>
          </cell>
          <cell r="D637">
            <v>57</v>
          </cell>
          <cell r="E637">
            <v>0</v>
          </cell>
          <cell r="F637" t="b">
            <v>0</v>
          </cell>
          <cell r="I637">
            <v>31</v>
          </cell>
        </row>
        <row r="638">
          <cell r="C638">
            <v>1596</v>
          </cell>
          <cell r="D638">
            <v>58</v>
          </cell>
          <cell r="E638">
            <v>0</v>
          </cell>
          <cell r="F638" t="b">
            <v>0</v>
          </cell>
          <cell r="I638">
            <v>31</v>
          </cell>
        </row>
        <row r="639">
          <cell r="C639">
            <v>1596</v>
          </cell>
          <cell r="D639">
            <v>71</v>
          </cell>
          <cell r="E639">
            <v>0</v>
          </cell>
          <cell r="F639" t="b">
            <v>0</v>
          </cell>
          <cell r="I639">
            <v>31</v>
          </cell>
        </row>
        <row r="640">
          <cell r="C640">
            <v>1596</v>
          </cell>
          <cell r="D640">
            <v>66</v>
          </cell>
          <cell r="E640">
            <v>0</v>
          </cell>
          <cell r="F640" t="b">
            <v>0</v>
          </cell>
          <cell r="I640">
            <v>31</v>
          </cell>
        </row>
        <row r="641">
          <cell r="C641">
            <v>1596</v>
          </cell>
          <cell r="D641">
            <v>61</v>
          </cell>
          <cell r="E641">
            <v>0</v>
          </cell>
          <cell r="F641" t="b">
            <v>0</v>
          </cell>
          <cell r="I641">
            <v>31</v>
          </cell>
        </row>
        <row r="642">
          <cell r="C642">
            <v>1596</v>
          </cell>
          <cell r="D642">
            <v>56</v>
          </cell>
          <cell r="E642">
            <v>0</v>
          </cell>
          <cell r="F642" t="b">
            <v>0</v>
          </cell>
          <cell r="I642">
            <v>31</v>
          </cell>
        </row>
        <row r="643">
          <cell r="C643">
            <v>1596</v>
          </cell>
          <cell r="D643">
            <v>46</v>
          </cell>
          <cell r="E643">
            <v>0</v>
          </cell>
          <cell r="F643" t="b">
            <v>0</v>
          </cell>
          <cell r="I643">
            <v>31</v>
          </cell>
        </row>
        <row r="644">
          <cell r="C644">
            <v>1596</v>
          </cell>
          <cell r="D644">
            <v>62</v>
          </cell>
          <cell r="E644">
            <v>0</v>
          </cell>
          <cell r="F644" t="b">
            <v>0</v>
          </cell>
          <cell r="I644">
            <v>31</v>
          </cell>
        </row>
        <row r="645">
          <cell r="C645">
            <v>1596</v>
          </cell>
          <cell r="D645">
            <v>59</v>
          </cell>
          <cell r="E645">
            <v>0</v>
          </cell>
          <cell r="F645" t="b">
            <v>0</v>
          </cell>
          <cell r="I645">
            <v>31</v>
          </cell>
        </row>
        <row r="646">
          <cell r="C646">
            <v>1596</v>
          </cell>
          <cell r="D646">
            <v>66</v>
          </cell>
          <cell r="E646">
            <v>0</v>
          </cell>
          <cell r="F646" t="b">
            <v>0</v>
          </cell>
          <cell r="I646">
            <v>31</v>
          </cell>
        </row>
        <row r="647">
          <cell r="C647">
            <v>1596</v>
          </cell>
          <cell r="D647">
            <v>45</v>
          </cell>
          <cell r="E647">
            <v>0</v>
          </cell>
          <cell r="F647" t="b">
            <v>0</v>
          </cell>
          <cell r="I647">
            <v>31</v>
          </cell>
        </row>
        <row r="648">
          <cell r="C648">
            <v>1596</v>
          </cell>
          <cell r="D648">
            <v>54</v>
          </cell>
          <cell r="E648">
            <v>0</v>
          </cell>
          <cell r="F648" t="b">
            <v>0</v>
          </cell>
          <cell r="I648">
            <v>31</v>
          </cell>
        </row>
        <row r="649">
          <cell r="C649">
            <v>1596</v>
          </cell>
          <cell r="D649">
            <v>64</v>
          </cell>
          <cell r="E649">
            <v>0</v>
          </cell>
          <cell r="F649" t="b">
            <v>0</v>
          </cell>
          <cell r="I649">
            <v>31</v>
          </cell>
        </row>
        <row r="650">
          <cell r="C650">
            <v>1614</v>
          </cell>
          <cell r="D650">
            <v>50</v>
          </cell>
          <cell r="E650">
            <v>0</v>
          </cell>
          <cell r="F650" t="b">
            <v>0</v>
          </cell>
          <cell r="I650">
            <v>31</v>
          </cell>
        </row>
        <row r="651">
          <cell r="C651">
            <v>1596</v>
          </cell>
          <cell r="D651">
            <v>60</v>
          </cell>
          <cell r="E651">
            <v>0</v>
          </cell>
          <cell r="F651" t="b">
            <v>0</v>
          </cell>
          <cell r="I651">
            <v>31</v>
          </cell>
        </row>
        <row r="652">
          <cell r="C652">
            <v>1596</v>
          </cell>
          <cell r="D652">
            <v>61</v>
          </cell>
          <cell r="E652">
            <v>0</v>
          </cell>
          <cell r="F652" t="b">
            <v>0</v>
          </cell>
          <cell r="I652">
            <v>31</v>
          </cell>
        </row>
        <row r="653">
          <cell r="C653">
            <v>1596</v>
          </cell>
          <cell r="D653">
            <v>55</v>
          </cell>
          <cell r="E653">
            <v>0</v>
          </cell>
          <cell r="F653" t="b">
            <v>0</v>
          </cell>
          <cell r="I653">
            <v>31</v>
          </cell>
        </row>
        <row r="654">
          <cell r="C654">
            <v>1596</v>
          </cell>
          <cell r="D654">
            <v>63</v>
          </cell>
          <cell r="E654">
            <v>0</v>
          </cell>
          <cell r="F654" t="b">
            <v>0</v>
          </cell>
          <cell r="I654">
            <v>31</v>
          </cell>
        </row>
        <row r="655">
          <cell r="C655">
            <v>1596</v>
          </cell>
          <cell r="D655">
            <v>55</v>
          </cell>
          <cell r="E655">
            <v>0</v>
          </cell>
          <cell r="F655" t="b">
            <v>0</v>
          </cell>
          <cell r="I655">
            <v>31</v>
          </cell>
        </row>
        <row r="656">
          <cell r="C656">
            <v>1596</v>
          </cell>
          <cell r="D656">
            <v>47</v>
          </cell>
          <cell r="E656">
            <v>0</v>
          </cell>
          <cell r="F656" t="b">
            <v>0</v>
          </cell>
          <cell r="I656">
            <v>31</v>
          </cell>
        </row>
        <row r="657">
          <cell r="C657">
            <v>1596</v>
          </cell>
          <cell r="D657">
            <v>51</v>
          </cell>
          <cell r="E657">
            <v>0</v>
          </cell>
          <cell r="F657" t="b">
            <v>0</v>
          </cell>
          <cell r="I657">
            <v>31</v>
          </cell>
        </row>
        <row r="658">
          <cell r="C658">
            <v>1596</v>
          </cell>
          <cell r="D658">
            <v>45</v>
          </cell>
          <cell r="E658">
            <v>0</v>
          </cell>
          <cell r="F658" t="b">
            <v>0</v>
          </cell>
          <cell r="I658">
            <v>31</v>
          </cell>
        </row>
        <row r="659">
          <cell r="C659">
            <v>1596</v>
          </cell>
          <cell r="D659">
            <v>64</v>
          </cell>
          <cell r="E659" t="str">
            <v>AD</v>
          </cell>
          <cell r="F659" t="b">
            <v>0</v>
          </cell>
          <cell r="I659">
            <v>31</v>
          </cell>
        </row>
        <row r="660">
          <cell r="C660">
            <v>1596</v>
          </cell>
          <cell r="D660">
            <v>72</v>
          </cell>
          <cell r="E660">
            <v>0</v>
          </cell>
          <cell r="F660" t="b">
            <v>0</v>
          </cell>
          <cell r="I660">
            <v>31</v>
          </cell>
        </row>
        <row r="661">
          <cell r="C661">
            <v>1596</v>
          </cell>
          <cell r="D661">
            <v>65</v>
          </cell>
          <cell r="E661">
            <v>0</v>
          </cell>
          <cell r="F661" t="b">
            <v>0</v>
          </cell>
          <cell r="I661">
            <v>31</v>
          </cell>
        </row>
        <row r="662">
          <cell r="C662">
            <v>10482</v>
          </cell>
          <cell r="D662">
            <v>63</v>
          </cell>
          <cell r="E662">
            <v>0</v>
          </cell>
          <cell r="F662" t="b">
            <v>0</v>
          </cell>
          <cell r="I662">
            <v>31</v>
          </cell>
        </row>
        <row r="663">
          <cell r="C663">
            <v>1596</v>
          </cell>
          <cell r="D663">
            <v>45</v>
          </cell>
          <cell r="E663">
            <v>0</v>
          </cell>
          <cell r="F663" t="b">
            <v>0</v>
          </cell>
          <cell r="I663">
            <v>31</v>
          </cell>
        </row>
        <row r="664">
          <cell r="C664">
            <v>1596</v>
          </cell>
          <cell r="D664">
            <v>50</v>
          </cell>
          <cell r="E664">
            <v>0</v>
          </cell>
          <cell r="F664" t="b">
            <v>0</v>
          </cell>
          <cell r="I664">
            <v>31</v>
          </cell>
        </row>
        <row r="665">
          <cell r="C665">
            <v>1596</v>
          </cell>
          <cell r="D665">
            <v>46</v>
          </cell>
          <cell r="E665">
            <v>0</v>
          </cell>
          <cell r="F665" t="b">
            <v>0</v>
          </cell>
          <cell r="I665">
            <v>31</v>
          </cell>
        </row>
        <row r="666">
          <cell r="C666">
            <v>1596</v>
          </cell>
          <cell r="D666">
            <v>66</v>
          </cell>
          <cell r="E666">
            <v>0</v>
          </cell>
          <cell r="F666" t="b">
            <v>0</v>
          </cell>
          <cell r="I666">
            <v>31</v>
          </cell>
        </row>
        <row r="667">
          <cell r="C667">
            <v>1596</v>
          </cell>
          <cell r="D667">
            <v>60</v>
          </cell>
          <cell r="E667">
            <v>0</v>
          </cell>
          <cell r="F667" t="b">
            <v>0</v>
          </cell>
          <cell r="I667">
            <v>31</v>
          </cell>
        </row>
        <row r="668">
          <cell r="C668">
            <v>1596</v>
          </cell>
          <cell r="D668">
            <v>45</v>
          </cell>
          <cell r="E668" t="str">
            <v>AD</v>
          </cell>
          <cell r="F668" t="b">
            <v>0</v>
          </cell>
          <cell r="I668">
            <v>31</v>
          </cell>
        </row>
        <row r="669">
          <cell r="C669">
            <v>1596</v>
          </cell>
          <cell r="D669">
            <v>67</v>
          </cell>
          <cell r="E669">
            <v>0</v>
          </cell>
          <cell r="F669" t="b">
            <v>0</v>
          </cell>
          <cell r="I669">
            <v>31</v>
          </cell>
        </row>
        <row r="670">
          <cell r="C670">
            <v>1596</v>
          </cell>
          <cell r="D670">
            <v>49</v>
          </cell>
          <cell r="E670">
            <v>0</v>
          </cell>
          <cell r="F670" t="b">
            <v>0</v>
          </cell>
          <cell r="I670">
            <v>31</v>
          </cell>
        </row>
        <row r="671">
          <cell r="C671">
            <v>1596</v>
          </cell>
          <cell r="D671">
            <v>64</v>
          </cell>
          <cell r="E671">
            <v>0</v>
          </cell>
          <cell r="F671" t="b">
            <v>0</v>
          </cell>
          <cell r="I671">
            <v>31</v>
          </cell>
        </row>
        <row r="672">
          <cell r="C672">
            <v>1596</v>
          </cell>
          <cell r="D672">
            <v>50</v>
          </cell>
          <cell r="E672">
            <v>0</v>
          </cell>
          <cell r="F672" t="b">
            <v>0</v>
          </cell>
          <cell r="I672">
            <v>31</v>
          </cell>
        </row>
        <row r="673">
          <cell r="C673">
            <v>1596</v>
          </cell>
          <cell r="D673">
            <v>54</v>
          </cell>
          <cell r="E673">
            <v>0</v>
          </cell>
          <cell r="F673" t="b">
            <v>0</v>
          </cell>
          <cell r="I673">
            <v>31</v>
          </cell>
        </row>
        <row r="674">
          <cell r="C674">
            <v>10482</v>
          </cell>
          <cell r="D674">
            <v>58</v>
          </cell>
          <cell r="E674">
            <v>0</v>
          </cell>
          <cell r="F674" t="b">
            <v>0</v>
          </cell>
          <cell r="I674">
            <v>31</v>
          </cell>
        </row>
        <row r="675">
          <cell r="C675">
            <v>1596</v>
          </cell>
          <cell r="D675">
            <v>63</v>
          </cell>
          <cell r="E675">
            <v>0</v>
          </cell>
          <cell r="F675" t="b">
            <v>0</v>
          </cell>
          <cell r="I675">
            <v>31</v>
          </cell>
        </row>
        <row r="676">
          <cell r="C676">
            <v>1596</v>
          </cell>
          <cell r="D676">
            <v>44</v>
          </cell>
          <cell r="E676">
            <v>0</v>
          </cell>
          <cell r="F676" t="b">
            <v>0</v>
          </cell>
          <cell r="I676">
            <v>31</v>
          </cell>
        </row>
        <row r="677">
          <cell r="C677">
            <v>1596</v>
          </cell>
          <cell r="D677">
            <v>52</v>
          </cell>
          <cell r="E677">
            <v>0</v>
          </cell>
          <cell r="F677" t="b">
            <v>0</v>
          </cell>
          <cell r="I677">
            <v>31</v>
          </cell>
        </row>
        <row r="678">
          <cell r="C678">
            <v>1596</v>
          </cell>
          <cell r="D678">
            <v>48</v>
          </cell>
          <cell r="E678" t="str">
            <v>AD</v>
          </cell>
          <cell r="F678" t="b">
            <v>0</v>
          </cell>
          <cell r="I678">
            <v>31</v>
          </cell>
        </row>
        <row r="679">
          <cell r="C679">
            <v>1596</v>
          </cell>
          <cell r="D679">
            <v>59</v>
          </cell>
          <cell r="E679">
            <v>0</v>
          </cell>
          <cell r="F679" t="b">
            <v>0</v>
          </cell>
          <cell r="I679">
            <v>31</v>
          </cell>
        </row>
        <row r="680">
          <cell r="C680">
            <v>1596</v>
          </cell>
          <cell r="D680">
            <v>62</v>
          </cell>
          <cell r="E680">
            <v>0</v>
          </cell>
          <cell r="F680" t="b">
            <v>0</v>
          </cell>
          <cell r="I680">
            <v>31</v>
          </cell>
        </row>
        <row r="681">
          <cell r="C681">
            <v>1596</v>
          </cell>
          <cell r="D681">
            <v>60</v>
          </cell>
          <cell r="E681">
            <v>0</v>
          </cell>
          <cell r="F681" t="b">
            <v>0</v>
          </cell>
          <cell r="I681">
            <v>31</v>
          </cell>
        </row>
        <row r="682">
          <cell r="C682">
            <v>1596</v>
          </cell>
          <cell r="D682">
            <v>48</v>
          </cell>
          <cell r="E682">
            <v>0</v>
          </cell>
          <cell r="F682" t="b">
            <v>0</v>
          </cell>
          <cell r="I682">
            <v>31</v>
          </cell>
        </row>
        <row r="683">
          <cell r="C683">
            <v>1596</v>
          </cell>
          <cell r="D683">
            <v>52</v>
          </cell>
          <cell r="E683">
            <v>0</v>
          </cell>
          <cell r="F683" t="b">
            <v>0</v>
          </cell>
          <cell r="I683">
            <v>31</v>
          </cell>
        </row>
        <row r="684">
          <cell r="C684">
            <v>1596</v>
          </cell>
          <cell r="D684">
            <v>45</v>
          </cell>
          <cell r="E684">
            <v>0</v>
          </cell>
          <cell r="F684" t="b">
            <v>0</v>
          </cell>
          <cell r="I684">
            <v>31</v>
          </cell>
        </row>
        <row r="685">
          <cell r="C685">
            <v>1596</v>
          </cell>
          <cell r="D685">
            <v>58</v>
          </cell>
          <cell r="E685">
            <v>0</v>
          </cell>
          <cell r="F685" t="b">
            <v>0</v>
          </cell>
          <cell r="I685">
            <v>31</v>
          </cell>
        </row>
        <row r="686">
          <cell r="C686">
            <v>1596</v>
          </cell>
          <cell r="D686">
            <v>55</v>
          </cell>
          <cell r="E686">
            <v>0</v>
          </cell>
          <cell r="F686" t="b">
            <v>0</v>
          </cell>
          <cell r="I686">
            <v>31</v>
          </cell>
        </row>
        <row r="687">
          <cell r="C687">
            <v>1596</v>
          </cell>
          <cell r="D687">
            <v>61</v>
          </cell>
          <cell r="E687">
            <v>0</v>
          </cell>
          <cell r="F687" t="b">
            <v>0</v>
          </cell>
          <cell r="I687">
            <v>31</v>
          </cell>
        </row>
        <row r="688">
          <cell r="C688">
            <v>1596</v>
          </cell>
          <cell r="D688">
            <v>60</v>
          </cell>
          <cell r="E688">
            <v>0</v>
          </cell>
          <cell r="F688" t="b">
            <v>0</v>
          </cell>
          <cell r="I688">
            <v>31</v>
          </cell>
        </row>
        <row r="689">
          <cell r="C689">
            <v>1596</v>
          </cell>
          <cell r="D689">
            <v>74</v>
          </cell>
          <cell r="E689">
            <v>0</v>
          </cell>
          <cell r="F689" t="b">
            <v>0</v>
          </cell>
          <cell r="I689">
            <v>31</v>
          </cell>
        </row>
        <row r="690">
          <cell r="C690">
            <v>1596</v>
          </cell>
          <cell r="D690">
            <v>61</v>
          </cell>
          <cell r="E690">
            <v>0</v>
          </cell>
          <cell r="F690" t="b">
            <v>0</v>
          </cell>
          <cell r="I690">
            <v>31</v>
          </cell>
        </row>
        <row r="691">
          <cell r="C691">
            <v>1596</v>
          </cell>
          <cell r="D691">
            <v>62</v>
          </cell>
          <cell r="E691">
            <v>0</v>
          </cell>
          <cell r="F691" t="b">
            <v>0</v>
          </cell>
          <cell r="I691">
            <v>31</v>
          </cell>
        </row>
        <row r="692">
          <cell r="C692">
            <v>1596</v>
          </cell>
          <cell r="D692">
            <v>49</v>
          </cell>
          <cell r="E692" t="str">
            <v>AD</v>
          </cell>
          <cell r="F692" t="b">
            <v>0</v>
          </cell>
          <cell r="I692">
            <v>31</v>
          </cell>
        </row>
        <row r="693">
          <cell r="C693">
            <v>1596</v>
          </cell>
          <cell r="D693">
            <v>43</v>
          </cell>
          <cell r="E693">
            <v>0</v>
          </cell>
          <cell r="F693" t="b">
            <v>0</v>
          </cell>
          <cell r="I693">
            <v>31</v>
          </cell>
        </row>
        <row r="694">
          <cell r="C694">
            <v>1596</v>
          </cell>
          <cell r="D694">
            <v>53</v>
          </cell>
          <cell r="E694">
            <v>0</v>
          </cell>
          <cell r="F694" t="b">
            <v>0</v>
          </cell>
          <cell r="I694">
            <v>31</v>
          </cell>
        </row>
        <row r="695">
          <cell r="C695">
            <v>1596</v>
          </cell>
          <cell r="D695">
            <v>69</v>
          </cell>
          <cell r="E695">
            <v>0</v>
          </cell>
          <cell r="F695" t="b">
            <v>0</v>
          </cell>
          <cell r="I695">
            <v>31</v>
          </cell>
        </row>
        <row r="696">
          <cell r="C696">
            <v>1596</v>
          </cell>
          <cell r="D696">
            <v>46</v>
          </cell>
          <cell r="E696">
            <v>0</v>
          </cell>
          <cell r="F696" t="b">
            <v>0</v>
          </cell>
          <cell r="I696">
            <v>31</v>
          </cell>
        </row>
        <row r="697">
          <cell r="C697">
            <v>1596</v>
          </cell>
          <cell r="D697">
            <v>60</v>
          </cell>
          <cell r="E697" t="str">
            <v>AD</v>
          </cell>
          <cell r="F697" t="b">
            <v>0</v>
          </cell>
          <cell r="I697">
            <v>31</v>
          </cell>
        </row>
        <row r="698">
          <cell r="C698">
            <v>1596</v>
          </cell>
          <cell r="D698">
            <v>69</v>
          </cell>
          <cell r="E698">
            <v>0</v>
          </cell>
          <cell r="F698" t="b">
            <v>0</v>
          </cell>
          <cell r="I698">
            <v>31</v>
          </cell>
        </row>
        <row r="699">
          <cell r="C699">
            <v>1596</v>
          </cell>
          <cell r="D699">
            <v>47</v>
          </cell>
          <cell r="E699">
            <v>0</v>
          </cell>
          <cell r="F699" t="b">
            <v>0</v>
          </cell>
          <cell r="I699">
            <v>31</v>
          </cell>
        </row>
        <row r="700">
          <cell r="C700">
            <v>10482</v>
          </cell>
          <cell r="D700">
            <v>61</v>
          </cell>
          <cell r="E700">
            <v>0</v>
          </cell>
          <cell r="F700" t="b">
            <v>0</v>
          </cell>
          <cell r="I700">
            <v>31</v>
          </cell>
        </row>
        <row r="701">
          <cell r="C701">
            <v>1596</v>
          </cell>
          <cell r="D701">
            <v>56</v>
          </cell>
          <cell r="E701">
            <v>0</v>
          </cell>
          <cell r="F701" t="b">
            <v>0</v>
          </cell>
          <cell r="I701">
            <v>31</v>
          </cell>
        </row>
        <row r="702">
          <cell r="C702">
            <v>1596</v>
          </cell>
          <cell r="D702">
            <v>63</v>
          </cell>
          <cell r="E702">
            <v>0</v>
          </cell>
          <cell r="F702" t="b">
            <v>0</v>
          </cell>
          <cell r="I702">
            <v>31</v>
          </cell>
        </row>
        <row r="703">
          <cell r="C703">
            <v>1596</v>
          </cell>
          <cell r="D703">
            <v>53</v>
          </cell>
          <cell r="E703">
            <v>0</v>
          </cell>
          <cell r="F703" t="b">
            <v>0</v>
          </cell>
          <cell r="I703">
            <v>31</v>
          </cell>
        </row>
        <row r="704">
          <cell r="C704">
            <v>1596</v>
          </cell>
          <cell r="D704">
            <v>55</v>
          </cell>
          <cell r="E704">
            <v>0</v>
          </cell>
          <cell r="F704" t="b">
            <v>0</v>
          </cell>
          <cell r="I704">
            <v>31</v>
          </cell>
        </row>
        <row r="705">
          <cell r="C705">
            <v>1596</v>
          </cell>
          <cell r="D705">
            <v>51</v>
          </cell>
          <cell r="E705">
            <v>0</v>
          </cell>
          <cell r="F705" t="b">
            <v>0</v>
          </cell>
          <cell r="I705">
            <v>31</v>
          </cell>
        </row>
        <row r="706">
          <cell r="C706">
            <v>1596</v>
          </cell>
          <cell r="D706">
            <v>58</v>
          </cell>
          <cell r="E706">
            <v>0</v>
          </cell>
          <cell r="F706" t="b">
            <v>0</v>
          </cell>
          <cell r="I706">
            <v>31</v>
          </cell>
        </row>
        <row r="707">
          <cell r="C707">
            <v>1596</v>
          </cell>
          <cell r="D707">
            <v>51</v>
          </cell>
          <cell r="E707">
            <v>0</v>
          </cell>
          <cell r="F707" t="b">
            <v>0</v>
          </cell>
          <cell r="I707">
            <v>31</v>
          </cell>
        </row>
        <row r="708">
          <cell r="C708">
            <v>10482</v>
          </cell>
          <cell r="D708">
            <v>40</v>
          </cell>
          <cell r="E708">
            <v>0</v>
          </cell>
          <cell r="F708" t="b">
            <v>0</v>
          </cell>
          <cell r="I708">
            <v>31</v>
          </cell>
        </row>
        <row r="709">
          <cell r="C709">
            <v>1596</v>
          </cell>
          <cell r="D709">
            <v>68</v>
          </cell>
          <cell r="E709">
            <v>0</v>
          </cell>
          <cell r="F709" t="b">
            <v>0</v>
          </cell>
          <cell r="I709">
            <v>31</v>
          </cell>
        </row>
        <row r="710">
          <cell r="C710">
            <v>10482</v>
          </cell>
          <cell r="D710">
            <v>68</v>
          </cell>
          <cell r="E710">
            <v>0</v>
          </cell>
          <cell r="F710" t="b">
            <v>0</v>
          </cell>
          <cell r="I710">
            <v>31</v>
          </cell>
        </row>
        <row r="711">
          <cell r="C711">
            <v>1596</v>
          </cell>
          <cell r="D711">
            <v>53</v>
          </cell>
          <cell r="E711">
            <v>0</v>
          </cell>
          <cell r="F711" t="b">
            <v>0</v>
          </cell>
          <cell r="I711">
            <v>31</v>
          </cell>
        </row>
        <row r="712">
          <cell r="C712">
            <v>1596</v>
          </cell>
          <cell r="D712">
            <v>54</v>
          </cell>
          <cell r="E712">
            <v>0</v>
          </cell>
          <cell r="F712" t="b">
            <v>0</v>
          </cell>
          <cell r="I712">
            <v>31</v>
          </cell>
        </row>
        <row r="713">
          <cell r="C713">
            <v>10482</v>
          </cell>
          <cell r="D713">
            <v>54</v>
          </cell>
          <cell r="E713">
            <v>0</v>
          </cell>
          <cell r="F713" t="b">
            <v>0</v>
          </cell>
          <cell r="I713">
            <v>31</v>
          </cell>
        </row>
        <row r="714">
          <cell r="C714">
            <v>1596</v>
          </cell>
          <cell r="D714">
            <v>48</v>
          </cell>
          <cell r="E714">
            <v>0</v>
          </cell>
          <cell r="F714" t="b">
            <v>0</v>
          </cell>
          <cell r="I714">
            <v>31</v>
          </cell>
        </row>
        <row r="715">
          <cell r="C715">
            <v>1596</v>
          </cell>
          <cell r="D715">
            <v>45</v>
          </cell>
          <cell r="E715">
            <v>0</v>
          </cell>
          <cell r="F715" t="b">
            <v>0</v>
          </cell>
          <cell r="I715">
            <v>31</v>
          </cell>
        </row>
        <row r="716">
          <cell r="C716">
            <v>1596</v>
          </cell>
          <cell r="D716">
            <v>47</v>
          </cell>
          <cell r="E716">
            <v>0</v>
          </cell>
          <cell r="F716" t="b">
            <v>0</v>
          </cell>
          <cell r="I716">
            <v>31</v>
          </cell>
        </row>
        <row r="717">
          <cell r="C717">
            <v>1596</v>
          </cell>
          <cell r="D717">
            <v>50</v>
          </cell>
          <cell r="E717">
            <v>0</v>
          </cell>
          <cell r="F717" t="b">
            <v>0</v>
          </cell>
          <cell r="I717">
            <v>31</v>
          </cell>
        </row>
        <row r="718">
          <cell r="C718">
            <v>1596</v>
          </cell>
          <cell r="D718">
            <v>62</v>
          </cell>
          <cell r="E718">
            <v>0</v>
          </cell>
          <cell r="F718" t="b">
            <v>0</v>
          </cell>
          <cell r="I718">
            <v>31</v>
          </cell>
        </row>
        <row r="719">
          <cell r="C719">
            <v>1596</v>
          </cell>
          <cell r="D719">
            <v>72</v>
          </cell>
          <cell r="E719">
            <v>0</v>
          </cell>
          <cell r="F719" t="b">
            <v>0</v>
          </cell>
          <cell r="I719">
            <v>31</v>
          </cell>
        </row>
        <row r="720">
          <cell r="C720">
            <v>1596</v>
          </cell>
          <cell r="D720">
            <v>47</v>
          </cell>
          <cell r="E720">
            <v>0</v>
          </cell>
          <cell r="F720" t="b">
            <v>0</v>
          </cell>
          <cell r="I720">
            <v>31</v>
          </cell>
        </row>
        <row r="721">
          <cell r="C721">
            <v>1596</v>
          </cell>
          <cell r="D721">
            <v>65</v>
          </cell>
          <cell r="E721">
            <v>0</v>
          </cell>
          <cell r="F721" t="b">
            <v>0</v>
          </cell>
          <cell r="I721">
            <v>31</v>
          </cell>
        </row>
        <row r="722">
          <cell r="C722">
            <v>1596</v>
          </cell>
          <cell r="D722">
            <v>47</v>
          </cell>
          <cell r="E722">
            <v>0</v>
          </cell>
          <cell r="F722" t="b">
            <v>0</v>
          </cell>
          <cell r="I722">
            <v>31</v>
          </cell>
        </row>
        <row r="723">
          <cell r="C723">
            <v>1596</v>
          </cell>
          <cell r="D723">
            <v>49</v>
          </cell>
          <cell r="E723">
            <v>0</v>
          </cell>
          <cell r="F723" t="b">
            <v>0</v>
          </cell>
          <cell r="I723">
            <v>31</v>
          </cell>
        </row>
        <row r="724">
          <cell r="C724">
            <v>1596</v>
          </cell>
          <cell r="D724">
            <v>52</v>
          </cell>
          <cell r="E724">
            <v>0</v>
          </cell>
          <cell r="F724" t="b">
            <v>0</v>
          </cell>
          <cell r="I724">
            <v>31</v>
          </cell>
        </row>
        <row r="725">
          <cell r="C725">
            <v>1596</v>
          </cell>
          <cell r="D725">
            <v>49</v>
          </cell>
          <cell r="E725">
            <v>0</v>
          </cell>
          <cell r="F725" t="b">
            <v>0</v>
          </cell>
          <cell r="I725">
            <v>31</v>
          </cell>
        </row>
        <row r="726">
          <cell r="C726">
            <v>1596</v>
          </cell>
          <cell r="D726">
            <v>51</v>
          </cell>
          <cell r="E726">
            <v>0</v>
          </cell>
          <cell r="F726" t="b">
            <v>0</v>
          </cell>
          <cell r="I726">
            <v>31</v>
          </cell>
        </row>
        <row r="727">
          <cell r="C727">
            <v>1596</v>
          </cell>
          <cell r="D727">
            <v>71</v>
          </cell>
          <cell r="E727">
            <v>0</v>
          </cell>
          <cell r="F727" t="b">
            <v>0</v>
          </cell>
          <cell r="I727">
            <v>31</v>
          </cell>
        </row>
        <row r="728">
          <cell r="C728">
            <v>1596</v>
          </cell>
          <cell r="D728">
            <v>59</v>
          </cell>
          <cell r="E728">
            <v>0</v>
          </cell>
          <cell r="F728" t="b">
            <v>0</v>
          </cell>
          <cell r="I728">
            <v>31</v>
          </cell>
        </row>
        <row r="729">
          <cell r="C729">
            <v>1596</v>
          </cell>
          <cell r="D729">
            <v>62</v>
          </cell>
          <cell r="E729">
            <v>0</v>
          </cell>
          <cell r="F729" t="b">
            <v>0</v>
          </cell>
          <cell r="I729">
            <v>31</v>
          </cell>
        </row>
        <row r="730">
          <cell r="C730">
            <v>1596</v>
          </cell>
          <cell r="D730">
            <v>59</v>
          </cell>
          <cell r="E730">
            <v>0</v>
          </cell>
          <cell r="F730" t="b">
            <v>0</v>
          </cell>
          <cell r="I730">
            <v>31</v>
          </cell>
        </row>
        <row r="731">
          <cell r="C731">
            <v>1596</v>
          </cell>
          <cell r="D731">
            <v>53</v>
          </cell>
          <cell r="E731" t="str">
            <v>AD</v>
          </cell>
          <cell r="F731" t="b">
            <v>0</v>
          </cell>
          <cell r="I731">
            <v>31</v>
          </cell>
        </row>
        <row r="732">
          <cell r="C732">
            <v>1596</v>
          </cell>
          <cell r="D732">
            <v>54</v>
          </cell>
          <cell r="E732">
            <v>0</v>
          </cell>
          <cell r="F732" t="b">
            <v>0</v>
          </cell>
          <cell r="I732">
            <v>31</v>
          </cell>
        </row>
        <row r="733">
          <cell r="C733">
            <v>1596</v>
          </cell>
          <cell r="D733">
            <v>51</v>
          </cell>
          <cell r="E733">
            <v>0</v>
          </cell>
          <cell r="F733" t="b">
            <v>0</v>
          </cell>
          <cell r="I733">
            <v>31</v>
          </cell>
        </row>
        <row r="734">
          <cell r="C734">
            <v>1596</v>
          </cell>
          <cell r="D734">
            <v>59</v>
          </cell>
          <cell r="E734">
            <v>0</v>
          </cell>
          <cell r="F734" t="b">
            <v>0</v>
          </cell>
          <cell r="I734">
            <v>31</v>
          </cell>
        </row>
        <row r="735">
          <cell r="C735">
            <v>1596</v>
          </cell>
          <cell r="D735">
            <v>65</v>
          </cell>
          <cell r="E735">
            <v>0</v>
          </cell>
          <cell r="F735" t="b">
            <v>0</v>
          </cell>
          <cell r="I735">
            <v>31</v>
          </cell>
        </row>
        <row r="736">
          <cell r="C736">
            <v>1596</v>
          </cell>
          <cell r="D736">
            <v>64</v>
          </cell>
          <cell r="E736">
            <v>0</v>
          </cell>
          <cell r="F736" t="b">
            <v>0</v>
          </cell>
          <cell r="I736">
            <v>31</v>
          </cell>
        </row>
        <row r="737">
          <cell r="C737">
            <v>1596</v>
          </cell>
          <cell r="D737">
            <v>47</v>
          </cell>
          <cell r="E737">
            <v>0</v>
          </cell>
          <cell r="F737" t="b">
            <v>0</v>
          </cell>
          <cell r="I737">
            <v>31</v>
          </cell>
        </row>
        <row r="738">
          <cell r="C738">
            <v>1596</v>
          </cell>
          <cell r="D738">
            <v>53</v>
          </cell>
          <cell r="E738">
            <v>0</v>
          </cell>
          <cell r="F738" t="b">
            <v>0</v>
          </cell>
          <cell r="I738">
            <v>31</v>
          </cell>
        </row>
        <row r="739">
          <cell r="C739">
            <v>1596</v>
          </cell>
          <cell r="D739">
            <v>62</v>
          </cell>
          <cell r="E739" t="str">
            <v>AD</v>
          </cell>
          <cell r="F739" t="b">
            <v>0</v>
          </cell>
          <cell r="I739">
            <v>31</v>
          </cell>
        </row>
        <row r="740">
          <cell r="C740">
            <v>1596</v>
          </cell>
          <cell r="D740">
            <v>49</v>
          </cell>
          <cell r="E740">
            <v>0</v>
          </cell>
          <cell r="F740" t="b">
            <v>0</v>
          </cell>
          <cell r="I740">
            <v>31</v>
          </cell>
        </row>
        <row r="741">
          <cell r="C741">
            <v>1596</v>
          </cell>
          <cell r="D741">
            <v>43</v>
          </cell>
          <cell r="E741">
            <v>0</v>
          </cell>
          <cell r="F741" t="b">
            <v>0</v>
          </cell>
          <cell r="I741">
            <v>31</v>
          </cell>
        </row>
        <row r="742">
          <cell r="C742">
            <v>1596</v>
          </cell>
          <cell r="D742">
            <v>51</v>
          </cell>
          <cell r="E742">
            <v>0</v>
          </cell>
          <cell r="F742" t="b">
            <v>0</v>
          </cell>
          <cell r="I742">
            <v>31</v>
          </cell>
        </row>
        <row r="743">
          <cell r="C743">
            <v>1596</v>
          </cell>
          <cell r="D743">
            <v>64</v>
          </cell>
          <cell r="E743">
            <v>0</v>
          </cell>
          <cell r="F743" t="b">
            <v>0</v>
          </cell>
          <cell r="I743">
            <v>31</v>
          </cell>
        </row>
        <row r="744">
          <cell r="C744">
            <v>1596</v>
          </cell>
          <cell r="D744">
            <v>64</v>
          </cell>
          <cell r="E744">
            <v>0</v>
          </cell>
          <cell r="F744" t="b">
            <v>0</v>
          </cell>
          <cell r="I744">
            <v>31</v>
          </cell>
        </row>
        <row r="745">
          <cell r="C745">
            <v>1596</v>
          </cell>
          <cell r="D745">
            <v>51</v>
          </cell>
          <cell r="E745">
            <v>0</v>
          </cell>
          <cell r="F745" t="b">
            <v>0</v>
          </cell>
          <cell r="I745">
            <v>31</v>
          </cell>
        </row>
        <row r="746">
          <cell r="C746">
            <v>1596</v>
          </cell>
          <cell r="D746">
            <v>56</v>
          </cell>
          <cell r="E746">
            <v>0</v>
          </cell>
          <cell r="F746" t="b">
            <v>0</v>
          </cell>
          <cell r="I746">
            <v>31</v>
          </cell>
        </row>
        <row r="747">
          <cell r="C747">
            <v>1596</v>
          </cell>
          <cell r="D747">
            <v>47</v>
          </cell>
          <cell r="E747">
            <v>0</v>
          </cell>
          <cell r="F747" t="b">
            <v>0</v>
          </cell>
          <cell r="I747">
            <v>31</v>
          </cell>
        </row>
        <row r="748">
          <cell r="C748">
            <v>1596</v>
          </cell>
          <cell r="D748">
            <v>63</v>
          </cell>
          <cell r="E748">
            <v>0</v>
          </cell>
          <cell r="F748" t="b">
            <v>0</v>
          </cell>
          <cell r="I748">
            <v>31</v>
          </cell>
        </row>
        <row r="749">
          <cell r="C749">
            <v>1596</v>
          </cell>
          <cell r="D749">
            <v>44</v>
          </cell>
          <cell r="E749">
            <v>0</v>
          </cell>
          <cell r="F749" t="b">
            <v>0</v>
          </cell>
          <cell r="I749">
            <v>31</v>
          </cell>
        </row>
        <row r="750">
          <cell r="C750">
            <v>1596</v>
          </cell>
          <cell r="D750">
            <v>48</v>
          </cell>
          <cell r="E750">
            <v>0</v>
          </cell>
          <cell r="F750" t="b">
            <v>0</v>
          </cell>
          <cell r="I750">
            <v>31</v>
          </cell>
        </row>
        <row r="751">
          <cell r="C751">
            <v>1596</v>
          </cell>
          <cell r="D751">
            <v>51</v>
          </cell>
          <cell r="E751">
            <v>0</v>
          </cell>
          <cell r="F751" t="b">
            <v>0</v>
          </cell>
          <cell r="I751">
            <v>31</v>
          </cell>
        </row>
        <row r="752">
          <cell r="C752">
            <v>1596</v>
          </cell>
          <cell r="D752">
            <v>51</v>
          </cell>
          <cell r="E752">
            <v>0</v>
          </cell>
          <cell r="F752" t="b">
            <v>0</v>
          </cell>
          <cell r="I752">
            <v>31</v>
          </cell>
        </row>
        <row r="753">
          <cell r="C753">
            <v>1596</v>
          </cell>
          <cell r="D753">
            <v>48</v>
          </cell>
          <cell r="E753">
            <v>0</v>
          </cell>
          <cell r="F753" t="b">
            <v>0</v>
          </cell>
          <cell r="I753">
            <v>31</v>
          </cell>
        </row>
        <row r="754">
          <cell r="C754">
            <v>1596</v>
          </cell>
          <cell r="D754">
            <v>41</v>
          </cell>
          <cell r="E754">
            <v>0</v>
          </cell>
          <cell r="F754" t="b">
            <v>0</v>
          </cell>
          <cell r="I754">
            <v>31</v>
          </cell>
        </row>
        <row r="755">
          <cell r="C755">
            <v>1596</v>
          </cell>
          <cell r="D755">
            <v>46</v>
          </cell>
          <cell r="E755">
            <v>0</v>
          </cell>
          <cell r="F755" t="b">
            <v>0</v>
          </cell>
          <cell r="I755">
            <v>31</v>
          </cell>
        </row>
        <row r="756">
          <cell r="C756">
            <v>1596</v>
          </cell>
          <cell r="D756">
            <v>58</v>
          </cell>
          <cell r="E756">
            <v>0</v>
          </cell>
          <cell r="F756" t="b">
            <v>0</v>
          </cell>
          <cell r="I756">
            <v>31</v>
          </cell>
        </row>
        <row r="757">
          <cell r="C757">
            <v>1596</v>
          </cell>
          <cell r="D757">
            <v>44</v>
          </cell>
          <cell r="E757">
            <v>0</v>
          </cell>
          <cell r="F757" t="b">
            <v>0</v>
          </cell>
          <cell r="I757">
            <v>31</v>
          </cell>
        </row>
        <row r="758">
          <cell r="C758">
            <v>1596</v>
          </cell>
          <cell r="D758">
            <v>50</v>
          </cell>
          <cell r="E758">
            <v>0</v>
          </cell>
          <cell r="F758" t="b">
            <v>0</v>
          </cell>
          <cell r="I758">
            <v>31</v>
          </cell>
        </row>
        <row r="759">
          <cell r="C759">
            <v>1596</v>
          </cell>
          <cell r="D759">
            <v>52</v>
          </cell>
          <cell r="E759">
            <v>0</v>
          </cell>
          <cell r="F759" t="b">
            <v>0</v>
          </cell>
          <cell r="I759">
            <v>31</v>
          </cell>
        </row>
        <row r="760">
          <cell r="C760">
            <v>1596</v>
          </cell>
          <cell r="D760">
            <v>67</v>
          </cell>
          <cell r="E760">
            <v>0</v>
          </cell>
          <cell r="F760" t="b">
            <v>0</v>
          </cell>
          <cell r="I760">
            <v>31</v>
          </cell>
        </row>
        <row r="761">
          <cell r="C761">
            <v>1596</v>
          </cell>
          <cell r="D761">
            <v>54</v>
          </cell>
          <cell r="E761">
            <v>0</v>
          </cell>
          <cell r="F761" t="b">
            <v>0</v>
          </cell>
          <cell r="I761">
            <v>31</v>
          </cell>
        </row>
        <row r="762">
          <cell r="C762">
            <v>10482</v>
          </cell>
          <cell r="D762">
            <v>63</v>
          </cell>
          <cell r="E762">
            <v>0</v>
          </cell>
          <cell r="F762" t="b">
            <v>0</v>
          </cell>
          <cell r="I762">
            <v>31</v>
          </cell>
        </row>
        <row r="763">
          <cell r="C763">
            <v>1596</v>
          </cell>
          <cell r="D763">
            <v>60</v>
          </cell>
          <cell r="E763">
            <v>0</v>
          </cell>
          <cell r="F763" t="b">
            <v>0</v>
          </cell>
          <cell r="I763">
            <v>31</v>
          </cell>
        </row>
        <row r="764">
          <cell r="C764">
            <v>1614</v>
          </cell>
          <cell r="D764">
            <v>50</v>
          </cell>
          <cell r="E764">
            <v>0</v>
          </cell>
          <cell r="F764" t="b">
            <v>0</v>
          </cell>
          <cell r="I764">
            <v>31</v>
          </cell>
        </row>
        <row r="765">
          <cell r="C765">
            <v>1596</v>
          </cell>
          <cell r="D765">
            <v>47</v>
          </cell>
          <cell r="E765">
            <v>0</v>
          </cell>
          <cell r="F765" t="b">
            <v>0</v>
          </cell>
          <cell r="I765">
            <v>32</v>
          </cell>
        </row>
        <row r="766">
          <cell r="C766">
            <v>1596</v>
          </cell>
          <cell r="D766">
            <v>62</v>
          </cell>
          <cell r="E766">
            <v>0</v>
          </cell>
          <cell r="F766" t="b">
            <v>0</v>
          </cell>
          <cell r="I766">
            <v>32</v>
          </cell>
        </row>
        <row r="767">
          <cell r="C767">
            <v>1596</v>
          </cell>
          <cell r="D767">
            <v>64</v>
          </cell>
          <cell r="E767" t="str">
            <v>AD</v>
          </cell>
          <cell r="F767" t="b">
            <v>0</v>
          </cell>
          <cell r="I767">
            <v>32</v>
          </cell>
        </row>
        <row r="768">
          <cell r="C768">
            <v>1596</v>
          </cell>
          <cell r="D768">
            <v>46</v>
          </cell>
          <cell r="E768">
            <v>0</v>
          </cell>
          <cell r="F768" t="b">
            <v>0</v>
          </cell>
          <cell r="I768">
            <v>32</v>
          </cell>
        </row>
        <row r="769">
          <cell r="C769">
            <v>1596</v>
          </cell>
          <cell r="D769">
            <v>48</v>
          </cell>
          <cell r="E769">
            <v>0</v>
          </cell>
          <cell r="F769" t="b">
            <v>0</v>
          </cell>
          <cell r="I769">
            <v>32</v>
          </cell>
        </row>
        <row r="770">
          <cell r="C770">
            <v>1596</v>
          </cell>
          <cell r="D770">
            <v>54</v>
          </cell>
          <cell r="E770">
            <v>0</v>
          </cell>
          <cell r="F770" t="b">
            <v>0</v>
          </cell>
          <cell r="I770">
            <v>32</v>
          </cell>
        </row>
        <row r="771">
          <cell r="C771">
            <v>1596</v>
          </cell>
          <cell r="D771">
            <v>40</v>
          </cell>
          <cell r="E771">
            <v>0</v>
          </cell>
          <cell r="F771" t="b">
            <v>0</v>
          </cell>
          <cell r="I771">
            <v>32</v>
          </cell>
        </row>
        <row r="772">
          <cell r="C772">
            <v>1596</v>
          </cell>
          <cell r="D772">
            <v>50</v>
          </cell>
          <cell r="E772">
            <v>0</v>
          </cell>
          <cell r="F772" t="b">
            <v>0</v>
          </cell>
          <cell r="I772">
            <v>32</v>
          </cell>
        </row>
        <row r="773">
          <cell r="C773">
            <v>1596</v>
          </cell>
          <cell r="D773">
            <v>61</v>
          </cell>
          <cell r="E773">
            <v>0</v>
          </cell>
          <cell r="F773" t="b">
            <v>0</v>
          </cell>
          <cell r="I773">
            <v>32</v>
          </cell>
        </row>
        <row r="774">
          <cell r="C774">
            <v>1596</v>
          </cell>
          <cell r="D774">
            <v>50</v>
          </cell>
          <cell r="E774">
            <v>0</v>
          </cell>
          <cell r="F774" t="b">
            <v>0</v>
          </cell>
          <cell r="I774">
            <v>32</v>
          </cell>
        </row>
        <row r="775">
          <cell r="C775">
            <v>1596</v>
          </cell>
          <cell r="D775">
            <v>58</v>
          </cell>
          <cell r="E775" t="str">
            <v>AD</v>
          </cell>
          <cell r="F775" t="b">
            <v>0</v>
          </cell>
          <cell r="I775">
            <v>32</v>
          </cell>
        </row>
        <row r="776">
          <cell r="C776">
            <v>1596</v>
          </cell>
          <cell r="D776">
            <v>46</v>
          </cell>
          <cell r="E776">
            <v>0</v>
          </cell>
          <cell r="F776" t="b">
            <v>0</v>
          </cell>
          <cell r="I776">
            <v>32</v>
          </cell>
        </row>
        <row r="777">
          <cell r="C777">
            <v>1596</v>
          </cell>
          <cell r="D777">
            <v>47</v>
          </cell>
          <cell r="E777">
            <v>0</v>
          </cell>
          <cell r="F777" t="b">
            <v>0</v>
          </cell>
          <cell r="I777">
            <v>32</v>
          </cell>
        </row>
        <row r="778">
          <cell r="C778">
            <v>1596</v>
          </cell>
          <cell r="D778">
            <v>78</v>
          </cell>
          <cell r="E778">
            <v>0</v>
          </cell>
          <cell r="F778" t="b">
            <v>0</v>
          </cell>
          <cell r="I778">
            <v>32</v>
          </cell>
        </row>
        <row r="779">
          <cell r="C779">
            <v>1596</v>
          </cell>
          <cell r="D779">
            <v>54</v>
          </cell>
          <cell r="E779" t="str">
            <v>AD</v>
          </cell>
          <cell r="F779" t="b">
            <v>0</v>
          </cell>
          <cell r="I779">
            <v>32</v>
          </cell>
        </row>
        <row r="780">
          <cell r="C780">
            <v>1596</v>
          </cell>
          <cell r="D780">
            <v>64</v>
          </cell>
          <cell r="E780">
            <v>0</v>
          </cell>
          <cell r="F780" t="b">
            <v>0</v>
          </cell>
          <cell r="I780">
            <v>32</v>
          </cell>
        </row>
        <row r="781">
          <cell r="C781">
            <v>1596</v>
          </cell>
          <cell r="D781">
            <v>53</v>
          </cell>
          <cell r="E781">
            <v>0</v>
          </cell>
          <cell r="F781" t="b">
            <v>0</v>
          </cell>
          <cell r="I781">
            <v>32</v>
          </cell>
        </row>
        <row r="782">
          <cell r="C782">
            <v>1596</v>
          </cell>
          <cell r="D782">
            <v>50</v>
          </cell>
          <cell r="E782">
            <v>0</v>
          </cell>
          <cell r="F782" t="b">
            <v>0</v>
          </cell>
          <cell r="I782">
            <v>32</v>
          </cell>
        </row>
        <row r="783">
          <cell r="C783">
            <v>1596</v>
          </cell>
          <cell r="D783">
            <v>50</v>
          </cell>
          <cell r="E783">
            <v>0</v>
          </cell>
          <cell r="F783" t="b">
            <v>0</v>
          </cell>
          <cell r="I783">
            <v>32</v>
          </cell>
        </row>
        <row r="784">
          <cell r="C784">
            <v>1596</v>
          </cell>
          <cell r="D784">
            <v>50</v>
          </cell>
          <cell r="E784">
            <v>0</v>
          </cell>
          <cell r="F784" t="b">
            <v>0</v>
          </cell>
          <cell r="I784">
            <v>32</v>
          </cell>
        </row>
        <row r="785">
          <cell r="C785">
            <v>1596</v>
          </cell>
          <cell r="D785">
            <v>60</v>
          </cell>
          <cell r="E785">
            <v>0</v>
          </cell>
          <cell r="F785" t="b">
            <v>0</v>
          </cell>
          <cell r="I785">
            <v>32</v>
          </cell>
        </row>
        <row r="786">
          <cell r="C786">
            <v>1596</v>
          </cell>
          <cell r="D786">
            <v>46</v>
          </cell>
          <cell r="E786">
            <v>0</v>
          </cell>
          <cell r="F786" t="b">
            <v>0</v>
          </cell>
          <cell r="I786">
            <v>32</v>
          </cell>
        </row>
        <row r="787">
          <cell r="C787">
            <v>1596</v>
          </cell>
          <cell r="D787">
            <v>56</v>
          </cell>
          <cell r="E787">
            <v>0</v>
          </cell>
          <cell r="F787" t="b">
            <v>0</v>
          </cell>
          <cell r="I787">
            <v>32</v>
          </cell>
        </row>
        <row r="788">
          <cell r="C788">
            <v>1596</v>
          </cell>
          <cell r="D788">
            <v>57</v>
          </cell>
          <cell r="E788">
            <v>0</v>
          </cell>
          <cell r="F788" t="b">
            <v>0</v>
          </cell>
          <cell r="I788">
            <v>32</v>
          </cell>
        </row>
        <row r="789">
          <cell r="C789">
            <v>1596</v>
          </cell>
          <cell r="D789">
            <v>47</v>
          </cell>
          <cell r="E789">
            <v>0</v>
          </cell>
          <cell r="F789" t="b">
            <v>0</v>
          </cell>
          <cell r="I789">
            <v>32</v>
          </cell>
        </row>
        <row r="790">
          <cell r="C790">
            <v>1596</v>
          </cell>
          <cell r="D790">
            <v>51</v>
          </cell>
          <cell r="E790">
            <v>0</v>
          </cell>
          <cell r="F790" t="b">
            <v>0</v>
          </cell>
          <cell r="I790">
            <v>32</v>
          </cell>
        </row>
        <row r="791">
          <cell r="C791">
            <v>1596</v>
          </cell>
          <cell r="D791">
            <v>57</v>
          </cell>
          <cell r="E791">
            <v>0</v>
          </cell>
          <cell r="F791" t="b">
            <v>0</v>
          </cell>
          <cell r="I791">
            <v>32</v>
          </cell>
        </row>
        <row r="792">
          <cell r="C792">
            <v>1596</v>
          </cell>
          <cell r="D792">
            <v>62</v>
          </cell>
          <cell r="E792">
            <v>0</v>
          </cell>
          <cell r="F792" t="b">
            <v>0</v>
          </cell>
          <cell r="I792">
            <v>32</v>
          </cell>
        </row>
        <row r="793">
          <cell r="C793">
            <v>1596</v>
          </cell>
          <cell r="D793">
            <v>62</v>
          </cell>
          <cell r="E793">
            <v>0</v>
          </cell>
          <cell r="F793" t="b">
            <v>0</v>
          </cell>
          <cell r="I793">
            <v>32</v>
          </cell>
        </row>
        <row r="794">
          <cell r="C794">
            <v>1596</v>
          </cell>
          <cell r="D794">
            <v>48</v>
          </cell>
          <cell r="E794">
            <v>0</v>
          </cell>
          <cell r="F794" t="b">
            <v>0</v>
          </cell>
          <cell r="I794">
            <v>32</v>
          </cell>
        </row>
        <row r="795">
          <cell r="C795">
            <v>1596</v>
          </cell>
          <cell r="D795">
            <v>52</v>
          </cell>
          <cell r="E795">
            <v>0</v>
          </cell>
          <cell r="F795" t="b">
            <v>0</v>
          </cell>
          <cell r="I795">
            <v>32</v>
          </cell>
        </row>
        <row r="796">
          <cell r="C796">
            <v>1596</v>
          </cell>
          <cell r="D796">
            <v>53</v>
          </cell>
          <cell r="E796" t="str">
            <v>AD</v>
          </cell>
          <cell r="F796" t="b">
            <v>0</v>
          </cell>
          <cell r="I796">
            <v>32</v>
          </cell>
        </row>
        <row r="797">
          <cell r="C797">
            <v>10482</v>
          </cell>
          <cell r="D797">
            <v>54</v>
          </cell>
          <cell r="E797" t="str">
            <v>AD</v>
          </cell>
          <cell r="F797" t="b">
            <v>0</v>
          </cell>
          <cell r="I797">
            <v>32</v>
          </cell>
        </row>
        <row r="798">
          <cell r="C798">
            <v>1596</v>
          </cell>
          <cell r="D798">
            <v>66</v>
          </cell>
          <cell r="E798">
            <v>0</v>
          </cell>
          <cell r="F798" t="b">
            <v>0</v>
          </cell>
          <cell r="I798">
            <v>32</v>
          </cell>
        </row>
        <row r="799">
          <cell r="C799">
            <v>1596</v>
          </cell>
          <cell r="D799">
            <v>45</v>
          </cell>
          <cell r="E799">
            <v>0</v>
          </cell>
          <cell r="F799" t="b">
            <v>0</v>
          </cell>
          <cell r="I799">
            <v>32</v>
          </cell>
        </row>
        <row r="800">
          <cell r="C800">
            <v>1596</v>
          </cell>
          <cell r="D800">
            <v>48</v>
          </cell>
          <cell r="E800">
            <v>0</v>
          </cell>
          <cell r="F800" t="b">
            <v>0</v>
          </cell>
          <cell r="I800">
            <v>32</v>
          </cell>
        </row>
        <row r="801">
          <cell r="C801">
            <v>1596</v>
          </cell>
          <cell r="D801">
            <v>56</v>
          </cell>
          <cell r="E801">
            <v>0</v>
          </cell>
          <cell r="F801" t="b">
            <v>0</v>
          </cell>
          <cell r="I801">
            <v>32</v>
          </cell>
        </row>
        <row r="802">
          <cell r="C802">
            <v>1596</v>
          </cell>
          <cell r="D802">
            <v>63</v>
          </cell>
          <cell r="E802">
            <v>0</v>
          </cell>
          <cell r="F802" t="b">
            <v>0</v>
          </cell>
          <cell r="I802">
            <v>32</v>
          </cell>
        </row>
        <row r="803">
          <cell r="C803">
            <v>1596</v>
          </cell>
          <cell r="D803">
            <v>56</v>
          </cell>
          <cell r="E803">
            <v>0</v>
          </cell>
          <cell r="F803" t="b">
            <v>0</v>
          </cell>
          <cell r="I803">
            <v>32</v>
          </cell>
        </row>
        <row r="804">
          <cell r="C804">
            <v>1596</v>
          </cell>
          <cell r="D804">
            <v>64</v>
          </cell>
          <cell r="E804" t="str">
            <v>AD</v>
          </cell>
          <cell r="F804" t="b">
            <v>0</v>
          </cell>
          <cell r="I804">
            <v>32</v>
          </cell>
        </row>
        <row r="805">
          <cell r="C805">
            <v>1596</v>
          </cell>
          <cell r="D805">
            <v>62</v>
          </cell>
          <cell r="E805">
            <v>0</v>
          </cell>
          <cell r="F805" t="b">
            <v>0</v>
          </cell>
          <cell r="I805">
            <v>32</v>
          </cell>
        </row>
        <row r="806">
          <cell r="C806">
            <v>1596</v>
          </cell>
          <cell r="D806">
            <v>51</v>
          </cell>
          <cell r="E806" t="str">
            <v>AD</v>
          </cell>
          <cell r="F806" t="b">
            <v>0</v>
          </cell>
          <cell r="I806">
            <v>32</v>
          </cell>
        </row>
        <row r="807">
          <cell r="C807">
            <v>1596</v>
          </cell>
          <cell r="D807">
            <v>50</v>
          </cell>
          <cell r="E807" t="str">
            <v>AD</v>
          </cell>
          <cell r="F807" t="b">
            <v>0</v>
          </cell>
          <cell r="I807">
            <v>32</v>
          </cell>
        </row>
        <row r="808">
          <cell r="C808">
            <v>1596</v>
          </cell>
          <cell r="D808">
            <v>48</v>
          </cell>
          <cell r="E808" t="str">
            <v>AD</v>
          </cell>
          <cell r="F808" t="b">
            <v>0</v>
          </cell>
          <cell r="I808">
            <v>32</v>
          </cell>
        </row>
        <row r="809">
          <cell r="C809">
            <v>1596</v>
          </cell>
          <cell r="D809">
            <v>65</v>
          </cell>
          <cell r="E809">
            <v>0</v>
          </cell>
          <cell r="F809" t="b">
            <v>0</v>
          </cell>
          <cell r="I809">
            <v>32</v>
          </cell>
        </row>
        <row r="810">
          <cell r="C810">
            <v>1596</v>
          </cell>
          <cell r="D810">
            <v>53</v>
          </cell>
          <cell r="E810">
            <v>0</v>
          </cell>
          <cell r="F810" t="b">
            <v>0</v>
          </cell>
          <cell r="I810">
            <v>32</v>
          </cell>
        </row>
        <row r="811">
          <cell r="C811">
            <v>1596</v>
          </cell>
          <cell r="D811">
            <v>77</v>
          </cell>
          <cell r="E811" t="str">
            <v>AD</v>
          </cell>
          <cell r="F811" t="b">
            <v>0</v>
          </cell>
          <cell r="I811">
            <v>32</v>
          </cell>
        </row>
        <row r="812">
          <cell r="C812">
            <v>1596</v>
          </cell>
          <cell r="D812">
            <v>62</v>
          </cell>
          <cell r="E812">
            <v>0</v>
          </cell>
          <cell r="F812" t="b">
            <v>0</v>
          </cell>
          <cell r="I812">
            <v>32</v>
          </cell>
        </row>
        <row r="813">
          <cell r="C813">
            <v>1596</v>
          </cell>
          <cell r="D813">
            <v>56</v>
          </cell>
          <cell r="E813">
            <v>0</v>
          </cell>
          <cell r="F813" t="b">
            <v>0</v>
          </cell>
          <cell r="I813">
            <v>32</v>
          </cell>
        </row>
        <row r="814">
          <cell r="C814">
            <v>1596</v>
          </cell>
          <cell r="D814">
            <v>60</v>
          </cell>
          <cell r="E814">
            <v>0</v>
          </cell>
          <cell r="F814" t="b">
            <v>0</v>
          </cell>
          <cell r="I814">
            <v>32</v>
          </cell>
        </row>
        <row r="815">
          <cell r="C815">
            <v>1596</v>
          </cell>
          <cell r="D815">
            <v>48</v>
          </cell>
          <cell r="E815">
            <v>0</v>
          </cell>
          <cell r="F815" t="b">
            <v>0</v>
          </cell>
          <cell r="I815">
            <v>32</v>
          </cell>
        </row>
        <row r="816">
          <cell r="C816">
            <v>1596</v>
          </cell>
          <cell r="D816">
            <v>60</v>
          </cell>
          <cell r="E816" t="str">
            <v>AD</v>
          </cell>
          <cell r="F816" t="b">
            <v>0</v>
          </cell>
          <cell r="I816">
            <v>32</v>
          </cell>
        </row>
        <row r="817">
          <cell r="C817">
            <v>1596</v>
          </cell>
          <cell r="D817">
            <v>67</v>
          </cell>
          <cell r="E817">
            <v>0</v>
          </cell>
          <cell r="F817" t="b">
            <v>0</v>
          </cell>
          <cell r="I817">
            <v>32</v>
          </cell>
        </row>
        <row r="818">
          <cell r="C818">
            <v>1596</v>
          </cell>
          <cell r="D818">
            <v>57</v>
          </cell>
          <cell r="E818">
            <v>0</v>
          </cell>
          <cell r="F818" t="b">
            <v>1</v>
          </cell>
          <cell r="I818">
            <v>32</v>
          </cell>
        </row>
        <row r="819">
          <cell r="C819">
            <v>10482</v>
          </cell>
          <cell r="D819">
            <v>47</v>
          </cell>
          <cell r="E819">
            <v>0</v>
          </cell>
          <cell r="F819" t="b">
            <v>0</v>
          </cell>
          <cell r="I819">
            <v>32</v>
          </cell>
        </row>
        <row r="820">
          <cell r="C820">
            <v>1596</v>
          </cell>
          <cell r="D820">
            <v>48</v>
          </cell>
          <cell r="E820" t="str">
            <v>AD</v>
          </cell>
          <cell r="F820" t="b">
            <v>0</v>
          </cell>
          <cell r="I820">
            <v>32</v>
          </cell>
        </row>
        <row r="821">
          <cell r="C821">
            <v>1596</v>
          </cell>
          <cell r="D821">
            <v>66</v>
          </cell>
          <cell r="E821">
            <v>0</v>
          </cell>
          <cell r="F821" t="b">
            <v>0</v>
          </cell>
          <cell r="I821">
            <v>32</v>
          </cell>
        </row>
        <row r="822">
          <cell r="C822">
            <v>1596</v>
          </cell>
          <cell r="D822">
            <v>70</v>
          </cell>
          <cell r="E822">
            <v>0</v>
          </cell>
          <cell r="F822" t="b">
            <v>0</v>
          </cell>
          <cell r="I822">
            <v>32</v>
          </cell>
        </row>
        <row r="823">
          <cell r="C823">
            <v>1596</v>
          </cell>
          <cell r="D823">
            <v>67</v>
          </cell>
          <cell r="E823">
            <v>0</v>
          </cell>
          <cell r="F823" t="b">
            <v>0</v>
          </cell>
          <cell r="I823">
            <v>32</v>
          </cell>
        </row>
        <row r="824">
          <cell r="C824">
            <v>1596</v>
          </cell>
          <cell r="D824">
            <v>49</v>
          </cell>
          <cell r="E824">
            <v>0</v>
          </cell>
          <cell r="F824" t="b">
            <v>0</v>
          </cell>
          <cell r="I824">
            <v>32</v>
          </cell>
        </row>
        <row r="825">
          <cell r="C825">
            <v>10482</v>
          </cell>
          <cell r="D825">
            <v>57</v>
          </cell>
          <cell r="E825">
            <v>0</v>
          </cell>
          <cell r="F825" t="b">
            <v>0</v>
          </cell>
          <cell r="I825">
            <v>32</v>
          </cell>
        </row>
        <row r="826">
          <cell r="C826">
            <v>1596</v>
          </cell>
          <cell r="D826">
            <v>65</v>
          </cell>
          <cell r="E826">
            <v>0</v>
          </cell>
          <cell r="F826" t="b">
            <v>0</v>
          </cell>
          <cell r="I826">
            <v>32</v>
          </cell>
        </row>
        <row r="827">
          <cell r="C827">
            <v>1596</v>
          </cell>
          <cell r="D827">
            <v>54</v>
          </cell>
          <cell r="E827">
            <v>0</v>
          </cell>
          <cell r="F827" t="b">
            <v>0</v>
          </cell>
          <cell r="I827">
            <v>32</v>
          </cell>
        </row>
        <row r="828">
          <cell r="C828">
            <v>1596</v>
          </cell>
          <cell r="D828">
            <v>48</v>
          </cell>
          <cell r="E828">
            <v>0</v>
          </cell>
          <cell r="F828" t="b">
            <v>0</v>
          </cell>
          <cell r="I828">
            <v>32</v>
          </cell>
        </row>
        <row r="829">
          <cell r="C829">
            <v>1596</v>
          </cell>
          <cell r="D829">
            <v>60</v>
          </cell>
          <cell r="E829">
            <v>0</v>
          </cell>
          <cell r="F829" t="b">
            <v>0</v>
          </cell>
          <cell r="I829">
            <v>32</v>
          </cell>
        </row>
        <row r="830">
          <cell r="C830">
            <v>1596</v>
          </cell>
          <cell r="D830">
            <v>61</v>
          </cell>
          <cell r="E830">
            <v>0</v>
          </cell>
          <cell r="F830" t="b">
            <v>0</v>
          </cell>
          <cell r="I830">
            <v>32</v>
          </cell>
        </row>
        <row r="831">
          <cell r="C831">
            <v>1596</v>
          </cell>
          <cell r="D831">
            <v>60</v>
          </cell>
          <cell r="E831">
            <v>0</v>
          </cell>
          <cell r="F831" t="b">
            <v>0</v>
          </cell>
          <cell r="I831">
            <v>32</v>
          </cell>
        </row>
        <row r="832">
          <cell r="C832">
            <v>1596</v>
          </cell>
          <cell r="D832">
            <v>62</v>
          </cell>
          <cell r="E832">
            <v>0</v>
          </cell>
          <cell r="F832" t="b">
            <v>0</v>
          </cell>
          <cell r="I832">
            <v>32</v>
          </cell>
        </row>
        <row r="833">
          <cell r="C833">
            <v>1596</v>
          </cell>
          <cell r="D833">
            <v>57</v>
          </cell>
          <cell r="E833">
            <v>0</v>
          </cell>
          <cell r="F833" t="b">
            <v>0</v>
          </cell>
          <cell r="I833">
            <v>32</v>
          </cell>
        </row>
        <row r="834">
          <cell r="C834">
            <v>1596</v>
          </cell>
          <cell r="D834">
            <v>49</v>
          </cell>
          <cell r="E834">
            <v>0</v>
          </cell>
          <cell r="F834" t="b">
            <v>0</v>
          </cell>
          <cell r="I834">
            <v>32</v>
          </cell>
        </row>
        <row r="835">
          <cell r="C835">
            <v>1596</v>
          </cell>
          <cell r="D835">
            <v>59</v>
          </cell>
          <cell r="E835" t="str">
            <v>AD</v>
          </cell>
          <cell r="F835" t="b">
            <v>0</v>
          </cell>
          <cell r="I835">
            <v>32</v>
          </cell>
        </row>
        <row r="836">
          <cell r="C836">
            <v>1596</v>
          </cell>
          <cell r="D836">
            <v>48</v>
          </cell>
          <cell r="E836">
            <v>0</v>
          </cell>
          <cell r="F836" t="b">
            <v>0</v>
          </cell>
          <cell r="I836">
            <v>32</v>
          </cell>
        </row>
        <row r="837">
          <cell r="C837">
            <v>1596</v>
          </cell>
          <cell r="D837">
            <v>54</v>
          </cell>
          <cell r="E837">
            <v>0</v>
          </cell>
          <cell r="F837" t="b">
            <v>0</v>
          </cell>
          <cell r="I837">
            <v>32</v>
          </cell>
        </row>
        <row r="838">
          <cell r="C838">
            <v>1596</v>
          </cell>
          <cell r="D838">
            <v>62</v>
          </cell>
          <cell r="E838">
            <v>0</v>
          </cell>
          <cell r="F838" t="b">
            <v>0</v>
          </cell>
          <cell r="I838">
            <v>32</v>
          </cell>
        </row>
        <row r="839">
          <cell r="C839">
            <v>1596</v>
          </cell>
          <cell r="D839">
            <v>50</v>
          </cell>
          <cell r="E839">
            <v>0</v>
          </cell>
          <cell r="F839" t="b">
            <v>0</v>
          </cell>
          <cell r="I839">
            <v>32</v>
          </cell>
        </row>
        <row r="840">
          <cell r="C840">
            <v>1596</v>
          </cell>
          <cell r="D840">
            <v>50</v>
          </cell>
          <cell r="E840">
            <v>0</v>
          </cell>
          <cell r="F840" t="b">
            <v>0</v>
          </cell>
          <cell r="I840">
            <v>32</v>
          </cell>
        </row>
        <row r="841">
          <cell r="C841">
            <v>1596</v>
          </cell>
          <cell r="D841">
            <v>61</v>
          </cell>
          <cell r="E841">
            <v>0</v>
          </cell>
          <cell r="F841" t="b">
            <v>0</v>
          </cell>
          <cell r="I841">
            <v>32</v>
          </cell>
        </row>
        <row r="842">
          <cell r="C842">
            <v>10482</v>
          </cell>
          <cell r="D842">
            <v>48</v>
          </cell>
          <cell r="E842">
            <v>0</v>
          </cell>
          <cell r="F842" t="b">
            <v>0</v>
          </cell>
          <cell r="I842">
            <v>32</v>
          </cell>
        </row>
        <row r="843">
          <cell r="C843">
            <v>1596</v>
          </cell>
          <cell r="D843">
            <v>44</v>
          </cell>
          <cell r="E843">
            <v>0</v>
          </cell>
          <cell r="F843" t="b">
            <v>0</v>
          </cell>
          <cell r="I843">
            <v>32</v>
          </cell>
        </row>
        <row r="844">
          <cell r="C844">
            <v>1596</v>
          </cell>
          <cell r="D844">
            <v>59</v>
          </cell>
          <cell r="E844">
            <v>0</v>
          </cell>
          <cell r="F844" t="b">
            <v>0</v>
          </cell>
          <cell r="I844">
            <v>32</v>
          </cell>
        </row>
        <row r="845">
          <cell r="C845">
            <v>1596</v>
          </cell>
          <cell r="D845">
            <v>57</v>
          </cell>
          <cell r="E845">
            <v>0</v>
          </cell>
          <cell r="F845" t="b">
            <v>0</v>
          </cell>
          <cell r="I845">
            <v>32</v>
          </cell>
        </row>
        <row r="846">
          <cell r="C846">
            <v>1596</v>
          </cell>
          <cell r="D846">
            <v>53</v>
          </cell>
          <cell r="E846" t="str">
            <v>AD</v>
          </cell>
          <cell r="F846" t="b">
            <v>0</v>
          </cell>
          <cell r="I846">
            <v>32</v>
          </cell>
        </row>
        <row r="847">
          <cell r="C847">
            <v>1596</v>
          </cell>
          <cell r="D847">
            <v>59</v>
          </cell>
          <cell r="E847">
            <v>0</v>
          </cell>
          <cell r="F847" t="b">
            <v>0</v>
          </cell>
          <cell r="I847">
            <v>32</v>
          </cell>
        </row>
        <row r="848">
          <cell r="C848">
            <v>1596</v>
          </cell>
          <cell r="D848">
            <v>56</v>
          </cell>
          <cell r="E848" t="str">
            <v>AD</v>
          </cell>
          <cell r="F848" t="b">
            <v>0</v>
          </cell>
          <cell r="I848">
            <v>32</v>
          </cell>
        </row>
        <row r="849">
          <cell r="C849">
            <v>1596</v>
          </cell>
          <cell r="D849">
            <v>59</v>
          </cell>
          <cell r="E849">
            <v>0</v>
          </cell>
          <cell r="F849" t="b">
            <v>0</v>
          </cell>
          <cell r="I849">
            <v>32</v>
          </cell>
        </row>
        <row r="850">
          <cell r="C850">
            <v>1596</v>
          </cell>
          <cell r="D850">
            <v>50</v>
          </cell>
          <cell r="E850">
            <v>0</v>
          </cell>
          <cell r="F850" t="b">
            <v>0</v>
          </cell>
          <cell r="I850">
            <v>32</v>
          </cell>
        </row>
        <row r="851">
          <cell r="C851">
            <v>1596</v>
          </cell>
          <cell r="D851">
            <v>61</v>
          </cell>
          <cell r="E851">
            <v>0</v>
          </cell>
          <cell r="F851" t="b">
            <v>0</v>
          </cell>
          <cell r="I851">
            <v>32</v>
          </cell>
        </row>
        <row r="852">
          <cell r="C852">
            <v>1596</v>
          </cell>
          <cell r="D852">
            <v>60</v>
          </cell>
          <cell r="E852">
            <v>0</v>
          </cell>
          <cell r="F852" t="b">
            <v>0</v>
          </cell>
          <cell r="I852">
            <v>32</v>
          </cell>
        </row>
        <row r="853">
          <cell r="C853">
            <v>1596</v>
          </cell>
          <cell r="D853">
            <v>58</v>
          </cell>
          <cell r="E853">
            <v>0</v>
          </cell>
          <cell r="F853" t="b">
            <v>0</v>
          </cell>
          <cell r="I853">
            <v>32</v>
          </cell>
        </row>
        <row r="854">
          <cell r="C854">
            <v>10482</v>
          </cell>
          <cell r="D854">
            <v>45</v>
          </cell>
          <cell r="E854">
            <v>0</v>
          </cell>
          <cell r="F854" t="b">
            <v>0</v>
          </cell>
          <cell r="I854">
            <v>32</v>
          </cell>
        </row>
        <row r="855">
          <cell r="C855">
            <v>1596</v>
          </cell>
          <cell r="D855">
            <v>64</v>
          </cell>
          <cell r="E855">
            <v>0</v>
          </cell>
          <cell r="F855" t="b">
            <v>0</v>
          </cell>
          <cell r="I855">
            <v>32</v>
          </cell>
        </row>
        <row r="856">
          <cell r="C856">
            <v>1596</v>
          </cell>
          <cell r="D856">
            <v>63</v>
          </cell>
          <cell r="E856">
            <v>0</v>
          </cell>
          <cell r="F856" t="b">
            <v>0</v>
          </cell>
          <cell r="I856">
            <v>32</v>
          </cell>
        </row>
        <row r="857">
          <cell r="C857">
            <v>1596</v>
          </cell>
          <cell r="D857">
            <v>50</v>
          </cell>
          <cell r="E857">
            <v>0</v>
          </cell>
          <cell r="F857" t="b">
            <v>0</v>
          </cell>
          <cell r="I857">
            <v>32</v>
          </cell>
        </row>
        <row r="858">
          <cell r="C858">
            <v>1596</v>
          </cell>
          <cell r="D858">
            <v>65</v>
          </cell>
          <cell r="E858">
            <v>0</v>
          </cell>
          <cell r="F858" t="b">
            <v>0</v>
          </cell>
          <cell r="I858">
            <v>32</v>
          </cell>
        </row>
        <row r="859">
          <cell r="C859">
            <v>1596</v>
          </cell>
          <cell r="D859">
            <v>60</v>
          </cell>
          <cell r="E859" t="str">
            <v>AD</v>
          </cell>
          <cell r="F859" t="b">
            <v>0</v>
          </cell>
          <cell r="I859">
            <v>32</v>
          </cell>
        </row>
        <row r="860">
          <cell r="C860">
            <v>1596</v>
          </cell>
          <cell r="D860">
            <v>61</v>
          </cell>
          <cell r="E860">
            <v>0</v>
          </cell>
          <cell r="F860" t="b">
            <v>0</v>
          </cell>
          <cell r="I860">
            <v>32</v>
          </cell>
        </row>
        <row r="861">
          <cell r="C861">
            <v>1596</v>
          </cell>
          <cell r="D861">
            <v>46</v>
          </cell>
          <cell r="E861" t="str">
            <v>AD</v>
          </cell>
          <cell r="F861" t="b">
            <v>0</v>
          </cell>
          <cell r="I861">
            <v>32</v>
          </cell>
        </row>
        <row r="862">
          <cell r="C862">
            <v>1596</v>
          </cell>
          <cell r="D862">
            <v>45</v>
          </cell>
          <cell r="E862">
            <v>0</v>
          </cell>
          <cell r="F862" t="b">
            <v>0</v>
          </cell>
          <cell r="I862">
            <v>32</v>
          </cell>
        </row>
        <row r="863">
          <cell r="C863">
            <v>1596</v>
          </cell>
          <cell r="D863">
            <v>50</v>
          </cell>
          <cell r="E863">
            <v>0</v>
          </cell>
          <cell r="F863" t="b">
            <v>0</v>
          </cell>
          <cell r="I863">
            <v>32</v>
          </cell>
        </row>
        <row r="864">
          <cell r="C864">
            <v>1596</v>
          </cell>
          <cell r="D864">
            <v>59</v>
          </cell>
          <cell r="E864">
            <v>0</v>
          </cell>
          <cell r="F864" t="b">
            <v>0</v>
          </cell>
          <cell r="I864">
            <v>32</v>
          </cell>
        </row>
        <row r="865">
          <cell r="C865">
            <v>1596</v>
          </cell>
          <cell r="D865">
            <v>51</v>
          </cell>
          <cell r="E865">
            <v>0</v>
          </cell>
          <cell r="F865" t="b">
            <v>0</v>
          </cell>
          <cell r="I865">
            <v>32</v>
          </cell>
        </row>
        <row r="866">
          <cell r="C866">
            <v>1596</v>
          </cell>
          <cell r="D866">
            <v>61</v>
          </cell>
          <cell r="E866">
            <v>0</v>
          </cell>
          <cell r="F866" t="b">
            <v>0</v>
          </cell>
          <cell r="I866">
            <v>32</v>
          </cell>
        </row>
        <row r="867">
          <cell r="C867">
            <v>1596</v>
          </cell>
          <cell r="D867">
            <v>58</v>
          </cell>
          <cell r="E867">
            <v>0</v>
          </cell>
          <cell r="F867" t="b">
            <v>0</v>
          </cell>
          <cell r="I867">
            <v>32</v>
          </cell>
        </row>
        <row r="868">
          <cell r="C868">
            <v>1596</v>
          </cell>
          <cell r="D868">
            <v>60</v>
          </cell>
          <cell r="E868">
            <v>0</v>
          </cell>
          <cell r="F868" t="b">
            <v>0</v>
          </cell>
          <cell r="I868">
            <v>32</v>
          </cell>
        </row>
        <row r="869">
          <cell r="C869">
            <v>1596</v>
          </cell>
          <cell r="D869">
            <v>60</v>
          </cell>
          <cell r="E869">
            <v>0</v>
          </cell>
          <cell r="F869" t="b">
            <v>0</v>
          </cell>
          <cell r="I869">
            <v>32</v>
          </cell>
        </row>
        <row r="870">
          <cell r="C870">
            <v>1596</v>
          </cell>
          <cell r="D870">
            <v>57</v>
          </cell>
          <cell r="E870">
            <v>0</v>
          </cell>
          <cell r="F870" t="b">
            <v>0</v>
          </cell>
          <cell r="I870">
            <v>32</v>
          </cell>
        </row>
        <row r="871">
          <cell r="C871">
            <v>1596</v>
          </cell>
          <cell r="D871">
            <v>44</v>
          </cell>
          <cell r="E871">
            <v>0</v>
          </cell>
          <cell r="F871" t="b">
            <v>0</v>
          </cell>
          <cell r="I871">
            <v>32</v>
          </cell>
        </row>
        <row r="872">
          <cell r="C872">
            <v>1596</v>
          </cell>
          <cell r="D872">
            <v>47</v>
          </cell>
          <cell r="E872">
            <v>0</v>
          </cell>
          <cell r="F872" t="b">
            <v>0</v>
          </cell>
          <cell r="I872">
            <v>32</v>
          </cell>
        </row>
        <row r="873">
          <cell r="C873">
            <v>1596</v>
          </cell>
          <cell r="D873">
            <v>52</v>
          </cell>
          <cell r="E873" t="str">
            <v>AD</v>
          </cell>
          <cell r="F873" t="b">
            <v>0</v>
          </cell>
          <cell r="I873">
            <v>32</v>
          </cell>
        </row>
        <row r="874">
          <cell r="C874">
            <v>1596</v>
          </cell>
          <cell r="D874">
            <v>52</v>
          </cell>
          <cell r="E874">
            <v>0</v>
          </cell>
          <cell r="F874" t="b">
            <v>0</v>
          </cell>
          <cell r="I874">
            <v>32</v>
          </cell>
        </row>
        <row r="875">
          <cell r="C875">
            <v>1596</v>
          </cell>
          <cell r="D875">
            <v>59</v>
          </cell>
          <cell r="E875">
            <v>0</v>
          </cell>
          <cell r="F875" t="b">
            <v>0</v>
          </cell>
          <cell r="I875">
            <v>32</v>
          </cell>
        </row>
        <row r="876">
          <cell r="C876">
            <v>1596</v>
          </cell>
          <cell r="D876">
            <v>65</v>
          </cell>
          <cell r="E876">
            <v>0</v>
          </cell>
          <cell r="F876" t="b">
            <v>0</v>
          </cell>
          <cell r="I876">
            <v>32</v>
          </cell>
        </row>
        <row r="877">
          <cell r="C877">
            <v>1596</v>
          </cell>
          <cell r="D877">
            <v>50</v>
          </cell>
          <cell r="E877" t="str">
            <v>AD</v>
          </cell>
          <cell r="F877" t="b">
            <v>0</v>
          </cell>
          <cell r="I877">
            <v>32</v>
          </cell>
        </row>
        <row r="878">
          <cell r="C878">
            <v>1596</v>
          </cell>
          <cell r="D878">
            <v>52</v>
          </cell>
          <cell r="E878">
            <v>0</v>
          </cell>
          <cell r="F878" t="b">
            <v>0</v>
          </cell>
          <cell r="I878">
            <v>32</v>
          </cell>
        </row>
        <row r="879">
          <cell r="C879">
            <v>1596</v>
          </cell>
          <cell r="D879">
            <v>48</v>
          </cell>
          <cell r="E879" t="str">
            <v>AD</v>
          </cell>
          <cell r="F879" t="b">
            <v>0</v>
          </cell>
          <cell r="I879">
            <v>32</v>
          </cell>
        </row>
        <row r="880">
          <cell r="C880">
            <v>1596</v>
          </cell>
          <cell r="D880">
            <v>64</v>
          </cell>
          <cell r="E880">
            <v>0</v>
          </cell>
          <cell r="F880" t="b">
            <v>0</v>
          </cell>
          <cell r="I880">
            <v>32</v>
          </cell>
        </row>
        <row r="881">
          <cell r="C881">
            <v>1596</v>
          </cell>
          <cell r="D881">
            <v>43</v>
          </cell>
          <cell r="E881">
            <v>0</v>
          </cell>
          <cell r="F881" t="b">
            <v>0</v>
          </cell>
          <cell r="I881">
            <v>32</v>
          </cell>
        </row>
        <row r="882">
          <cell r="C882">
            <v>1596</v>
          </cell>
          <cell r="D882">
            <v>54</v>
          </cell>
          <cell r="E882">
            <v>0</v>
          </cell>
          <cell r="F882" t="b">
            <v>0</v>
          </cell>
          <cell r="I882">
            <v>32</v>
          </cell>
        </row>
        <row r="883">
          <cell r="C883">
            <v>1596</v>
          </cell>
          <cell r="D883">
            <v>49</v>
          </cell>
          <cell r="E883">
            <v>0</v>
          </cell>
          <cell r="F883" t="b">
            <v>0</v>
          </cell>
          <cell r="I883">
            <v>32</v>
          </cell>
        </row>
        <row r="884">
          <cell r="C884">
            <v>1596</v>
          </cell>
          <cell r="D884">
            <v>46</v>
          </cell>
          <cell r="E884" t="str">
            <v>AD</v>
          </cell>
          <cell r="F884" t="b">
            <v>0</v>
          </cell>
          <cell r="I884">
            <v>32</v>
          </cell>
        </row>
        <row r="885">
          <cell r="C885">
            <v>1596</v>
          </cell>
          <cell r="D885">
            <v>65</v>
          </cell>
          <cell r="E885">
            <v>0</v>
          </cell>
          <cell r="F885" t="b">
            <v>0</v>
          </cell>
          <cell r="I885">
            <v>32</v>
          </cell>
        </row>
        <row r="886">
          <cell r="C886">
            <v>1596</v>
          </cell>
          <cell r="D886">
            <v>44</v>
          </cell>
          <cell r="E886">
            <v>0</v>
          </cell>
          <cell r="F886" t="b">
            <v>0</v>
          </cell>
          <cell r="I886">
            <v>32</v>
          </cell>
        </row>
        <row r="887">
          <cell r="C887">
            <v>1596</v>
          </cell>
          <cell r="D887">
            <v>49</v>
          </cell>
          <cell r="E887">
            <v>0</v>
          </cell>
          <cell r="F887" t="b">
            <v>0</v>
          </cell>
          <cell r="I887">
            <v>32</v>
          </cell>
        </row>
        <row r="888">
          <cell r="C888">
            <v>1596</v>
          </cell>
          <cell r="D888">
            <v>48</v>
          </cell>
          <cell r="E888" t="str">
            <v>AD</v>
          </cell>
          <cell r="F888" t="b">
            <v>0</v>
          </cell>
          <cell r="I888">
            <v>32</v>
          </cell>
        </row>
        <row r="889">
          <cell r="C889">
            <v>1596</v>
          </cell>
          <cell r="D889">
            <v>53</v>
          </cell>
          <cell r="E889">
            <v>0</v>
          </cell>
          <cell r="F889" t="b">
            <v>0</v>
          </cell>
          <cell r="I889">
            <v>32</v>
          </cell>
        </row>
        <row r="890">
          <cell r="C890">
            <v>1596</v>
          </cell>
          <cell r="D890">
            <v>49</v>
          </cell>
          <cell r="E890">
            <v>0</v>
          </cell>
          <cell r="F890" t="b">
            <v>0</v>
          </cell>
          <cell r="I890">
            <v>32</v>
          </cell>
        </row>
        <row r="891">
          <cell r="C891">
            <v>1596</v>
          </cell>
          <cell r="D891">
            <v>63</v>
          </cell>
          <cell r="E891">
            <v>0</v>
          </cell>
          <cell r="F891" t="b">
            <v>0</v>
          </cell>
          <cell r="I891">
            <v>32</v>
          </cell>
        </row>
        <row r="892">
          <cell r="C892">
            <v>1596</v>
          </cell>
          <cell r="D892">
            <v>49</v>
          </cell>
          <cell r="E892">
            <v>0</v>
          </cell>
          <cell r="F892" t="b">
            <v>0</v>
          </cell>
          <cell r="I892">
            <v>32</v>
          </cell>
        </row>
        <row r="893">
          <cell r="C893">
            <v>1596</v>
          </cell>
          <cell r="D893">
            <v>54</v>
          </cell>
          <cell r="E893">
            <v>0</v>
          </cell>
          <cell r="F893" t="b">
            <v>0</v>
          </cell>
          <cell r="I893">
            <v>32</v>
          </cell>
        </row>
        <row r="894">
          <cell r="C894">
            <v>1596</v>
          </cell>
          <cell r="D894">
            <v>50</v>
          </cell>
          <cell r="E894">
            <v>0</v>
          </cell>
          <cell r="F894" t="b">
            <v>0</v>
          </cell>
          <cell r="I894">
            <v>32</v>
          </cell>
        </row>
        <row r="895">
          <cell r="C895">
            <v>10482</v>
          </cell>
          <cell r="D895">
            <v>62</v>
          </cell>
          <cell r="E895">
            <v>0</v>
          </cell>
          <cell r="F895" t="b">
            <v>0</v>
          </cell>
          <cell r="I895">
            <v>32</v>
          </cell>
        </row>
        <row r="896">
          <cell r="C896">
            <v>1596</v>
          </cell>
          <cell r="D896">
            <v>54</v>
          </cell>
          <cell r="E896">
            <v>0</v>
          </cell>
          <cell r="F896" t="b">
            <v>0</v>
          </cell>
          <cell r="I896">
            <v>32</v>
          </cell>
        </row>
        <row r="897">
          <cell r="C897">
            <v>1596</v>
          </cell>
          <cell r="D897">
            <v>66</v>
          </cell>
          <cell r="E897" t="str">
            <v>AD</v>
          </cell>
          <cell r="F897" t="b">
            <v>0</v>
          </cell>
          <cell r="I897">
            <v>32</v>
          </cell>
        </row>
        <row r="898">
          <cell r="C898">
            <v>1596</v>
          </cell>
          <cell r="D898">
            <v>47</v>
          </cell>
          <cell r="E898">
            <v>0</v>
          </cell>
          <cell r="F898" t="b">
            <v>0</v>
          </cell>
          <cell r="I898">
            <v>32</v>
          </cell>
        </row>
        <row r="899">
          <cell r="C899">
            <v>1596</v>
          </cell>
          <cell r="D899">
            <v>54</v>
          </cell>
          <cell r="E899">
            <v>0</v>
          </cell>
          <cell r="F899" t="b">
            <v>0</v>
          </cell>
          <cell r="I899">
            <v>32</v>
          </cell>
        </row>
        <row r="900">
          <cell r="C900">
            <v>1596</v>
          </cell>
          <cell r="D900">
            <v>54</v>
          </cell>
          <cell r="E900">
            <v>0</v>
          </cell>
          <cell r="F900" t="b">
            <v>0</v>
          </cell>
          <cell r="I900">
            <v>32</v>
          </cell>
        </row>
        <row r="901">
          <cell r="C901">
            <v>1596</v>
          </cell>
          <cell r="D901">
            <v>63</v>
          </cell>
          <cell r="E901" t="str">
            <v>AD</v>
          </cell>
          <cell r="F901" t="b">
            <v>0</v>
          </cell>
          <cell r="I901">
            <v>32</v>
          </cell>
        </row>
        <row r="902">
          <cell r="C902">
            <v>1596</v>
          </cell>
          <cell r="D902">
            <v>51</v>
          </cell>
          <cell r="E902">
            <v>0</v>
          </cell>
          <cell r="F902" t="b">
            <v>0</v>
          </cell>
          <cell r="I902">
            <v>32</v>
          </cell>
        </row>
        <row r="903">
          <cell r="C903">
            <v>1596</v>
          </cell>
          <cell r="D903">
            <v>64</v>
          </cell>
          <cell r="E903">
            <v>0</v>
          </cell>
          <cell r="F903" t="b">
            <v>0</v>
          </cell>
          <cell r="I903">
            <v>32</v>
          </cell>
        </row>
        <row r="904">
          <cell r="C904">
            <v>1596</v>
          </cell>
          <cell r="D904">
            <v>73</v>
          </cell>
          <cell r="E904">
            <v>0</v>
          </cell>
          <cell r="F904" t="b">
            <v>0</v>
          </cell>
          <cell r="I904">
            <v>32</v>
          </cell>
        </row>
        <row r="905">
          <cell r="C905">
            <v>1596</v>
          </cell>
          <cell r="D905">
            <v>69</v>
          </cell>
          <cell r="E905">
            <v>0</v>
          </cell>
          <cell r="F905" t="b">
            <v>0</v>
          </cell>
          <cell r="I905">
            <v>33</v>
          </cell>
        </row>
        <row r="906">
          <cell r="C906">
            <v>1596</v>
          </cell>
          <cell r="D906">
            <v>49</v>
          </cell>
          <cell r="E906">
            <v>0</v>
          </cell>
          <cell r="F906" t="b">
            <v>0</v>
          </cell>
          <cell r="I906">
            <v>33</v>
          </cell>
        </row>
        <row r="907">
          <cell r="C907">
            <v>1596</v>
          </cell>
          <cell r="D907">
            <v>49</v>
          </cell>
          <cell r="E907">
            <v>0</v>
          </cell>
          <cell r="F907" t="b">
            <v>0</v>
          </cell>
          <cell r="I907">
            <v>33</v>
          </cell>
        </row>
        <row r="908">
          <cell r="C908">
            <v>1596</v>
          </cell>
          <cell r="D908">
            <v>53</v>
          </cell>
          <cell r="E908">
            <v>0</v>
          </cell>
          <cell r="F908" t="b">
            <v>1</v>
          </cell>
          <cell r="I908">
            <v>33</v>
          </cell>
        </row>
        <row r="909">
          <cell r="C909">
            <v>1614</v>
          </cell>
          <cell r="D909">
            <v>32</v>
          </cell>
          <cell r="E909">
            <v>0</v>
          </cell>
          <cell r="F909" t="b">
            <v>0</v>
          </cell>
          <cell r="I909">
            <v>33</v>
          </cell>
        </row>
        <row r="910">
          <cell r="C910">
            <v>1596</v>
          </cell>
          <cell r="D910">
            <v>62</v>
          </cell>
          <cell r="E910">
            <v>0</v>
          </cell>
          <cell r="F910" t="b">
            <v>0</v>
          </cell>
          <cell r="I910">
            <v>33</v>
          </cell>
        </row>
        <row r="911">
          <cell r="C911">
            <v>10482</v>
          </cell>
          <cell r="D911">
            <v>54</v>
          </cell>
          <cell r="E911">
            <v>0</v>
          </cell>
          <cell r="F911" t="b">
            <v>0</v>
          </cell>
          <cell r="I911">
            <v>33</v>
          </cell>
        </row>
        <row r="912">
          <cell r="C912">
            <v>1596</v>
          </cell>
          <cell r="D912">
            <v>60</v>
          </cell>
          <cell r="E912">
            <v>0</v>
          </cell>
          <cell r="F912" t="b">
            <v>0</v>
          </cell>
          <cell r="I912">
            <v>33</v>
          </cell>
        </row>
        <row r="913">
          <cell r="C913">
            <v>1596</v>
          </cell>
          <cell r="D913">
            <v>62</v>
          </cell>
          <cell r="E913">
            <v>0</v>
          </cell>
          <cell r="F913" t="b">
            <v>0</v>
          </cell>
          <cell r="I913">
            <v>33</v>
          </cell>
        </row>
        <row r="914">
          <cell r="C914">
            <v>1614</v>
          </cell>
          <cell r="D914">
            <v>51</v>
          </cell>
          <cell r="E914">
            <v>0</v>
          </cell>
          <cell r="F914" t="b">
            <v>0</v>
          </cell>
          <cell r="I914">
            <v>33</v>
          </cell>
        </row>
        <row r="915">
          <cell r="C915">
            <v>1596</v>
          </cell>
          <cell r="D915">
            <v>54</v>
          </cell>
          <cell r="E915">
            <v>0</v>
          </cell>
          <cell r="F915" t="b">
            <v>0</v>
          </cell>
          <cell r="I915">
            <v>33</v>
          </cell>
        </row>
        <row r="916">
          <cell r="C916">
            <v>1596</v>
          </cell>
          <cell r="D916">
            <v>47</v>
          </cell>
          <cell r="E916">
            <v>0</v>
          </cell>
          <cell r="F916" t="b">
            <v>0</v>
          </cell>
          <cell r="I916">
            <v>33</v>
          </cell>
        </row>
        <row r="917">
          <cell r="C917">
            <v>1596</v>
          </cell>
          <cell r="D917">
            <v>50</v>
          </cell>
          <cell r="E917">
            <v>0</v>
          </cell>
          <cell r="F917" t="b">
            <v>0</v>
          </cell>
          <cell r="I917">
            <v>33</v>
          </cell>
        </row>
        <row r="918">
          <cell r="C918">
            <v>10482</v>
          </cell>
          <cell r="D918">
            <v>36</v>
          </cell>
          <cell r="E918">
            <v>0</v>
          </cell>
          <cell r="F918" t="b">
            <v>0</v>
          </cell>
          <cell r="I918">
            <v>33</v>
          </cell>
        </row>
        <row r="919">
          <cell r="C919">
            <v>1596</v>
          </cell>
          <cell r="D919">
            <v>62</v>
          </cell>
          <cell r="E919">
            <v>0</v>
          </cell>
          <cell r="F919" t="b">
            <v>0</v>
          </cell>
          <cell r="I919">
            <v>33</v>
          </cell>
        </row>
        <row r="920">
          <cell r="C920">
            <v>10482</v>
          </cell>
          <cell r="D920">
            <v>36</v>
          </cell>
          <cell r="E920">
            <v>0</v>
          </cell>
          <cell r="F920" t="b">
            <v>0</v>
          </cell>
          <cell r="I920">
            <v>33</v>
          </cell>
        </row>
        <row r="921">
          <cell r="C921">
            <v>1596</v>
          </cell>
          <cell r="D921">
            <v>54</v>
          </cell>
          <cell r="E921">
            <v>0</v>
          </cell>
          <cell r="F921" t="b">
            <v>0</v>
          </cell>
          <cell r="I921">
            <v>33</v>
          </cell>
        </row>
        <row r="922">
          <cell r="C922">
            <v>1596</v>
          </cell>
          <cell r="D922">
            <v>57</v>
          </cell>
          <cell r="E922">
            <v>0</v>
          </cell>
          <cell r="F922" t="b">
            <v>0</v>
          </cell>
          <cell r="I922">
            <v>33</v>
          </cell>
        </row>
        <row r="923">
          <cell r="C923">
            <v>1596</v>
          </cell>
          <cell r="D923">
            <v>54</v>
          </cell>
          <cell r="E923">
            <v>0</v>
          </cell>
          <cell r="F923" t="b">
            <v>0</v>
          </cell>
          <cell r="I923">
            <v>33</v>
          </cell>
        </row>
        <row r="924">
          <cell r="C924">
            <v>1596</v>
          </cell>
          <cell r="D924">
            <v>48</v>
          </cell>
          <cell r="E924" t="str">
            <v>AD</v>
          </cell>
          <cell r="F924" t="b">
            <v>0</v>
          </cell>
          <cell r="I924">
            <v>33</v>
          </cell>
        </row>
        <row r="925">
          <cell r="C925">
            <v>1596</v>
          </cell>
          <cell r="D925">
            <v>55</v>
          </cell>
          <cell r="E925">
            <v>0</v>
          </cell>
          <cell r="F925" t="b">
            <v>0</v>
          </cell>
          <cell r="I925">
            <v>33</v>
          </cell>
        </row>
        <row r="926">
          <cell r="C926">
            <v>1596</v>
          </cell>
          <cell r="D926">
            <v>50</v>
          </cell>
          <cell r="E926">
            <v>0</v>
          </cell>
          <cell r="F926" t="b">
            <v>0</v>
          </cell>
          <cell r="I926">
            <v>33</v>
          </cell>
        </row>
        <row r="927">
          <cell r="C927">
            <v>1596</v>
          </cell>
          <cell r="D927">
            <v>72</v>
          </cell>
          <cell r="E927">
            <v>0</v>
          </cell>
          <cell r="F927" t="b">
            <v>0</v>
          </cell>
          <cell r="I927">
            <v>33</v>
          </cell>
        </row>
        <row r="928">
          <cell r="C928">
            <v>1596</v>
          </cell>
          <cell r="D928">
            <v>65</v>
          </cell>
          <cell r="E928">
            <v>0</v>
          </cell>
          <cell r="F928" t="b">
            <v>1</v>
          </cell>
          <cell r="I928">
            <v>33</v>
          </cell>
        </row>
        <row r="929">
          <cell r="C929">
            <v>1596</v>
          </cell>
          <cell r="D929">
            <v>51</v>
          </cell>
          <cell r="E929">
            <v>0</v>
          </cell>
          <cell r="F929" t="b">
            <v>0</v>
          </cell>
          <cell r="I929">
            <v>34</v>
          </cell>
        </row>
        <row r="930">
          <cell r="C930">
            <v>1596</v>
          </cell>
          <cell r="D930">
            <v>46</v>
          </cell>
          <cell r="E930">
            <v>0</v>
          </cell>
          <cell r="F930" t="b">
            <v>0</v>
          </cell>
          <cell r="I930">
            <v>34</v>
          </cell>
        </row>
        <row r="931">
          <cell r="C931">
            <v>1596</v>
          </cell>
          <cell r="D931">
            <v>43</v>
          </cell>
          <cell r="E931">
            <v>0</v>
          </cell>
          <cell r="F931" t="b">
            <v>0</v>
          </cell>
          <cell r="I931">
            <v>34</v>
          </cell>
        </row>
        <row r="932">
          <cell r="C932">
            <v>1596</v>
          </cell>
          <cell r="D932">
            <v>43</v>
          </cell>
          <cell r="E932" t="str">
            <v>AD</v>
          </cell>
          <cell r="F932" t="b">
            <v>0</v>
          </cell>
          <cell r="I932">
            <v>34</v>
          </cell>
        </row>
        <row r="933">
          <cell r="C933">
            <v>1596</v>
          </cell>
          <cell r="D933">
            <v>64</v>
          </cell>
          <cell r="E933">
            <v>0</v>
          </cell>
          <cell r="F933" t="b">
            <v>0</v>
          </cell>
          <cell r="I933">
            <v>34</v>
          </cell>
        </row>
        <row r="934">
          <cell r="C934">
            <v>1596</v>
          </cell>
          <cell r="D934">
            <v>57</v>
          </cell>
          <cell r="E934">
            <v>0</v>
          </cell>
          <cell r="F934" t="b">
            <v>0</v>
          </cell>
          <cell r="I934">
            <v>34</v>
          </cell>
        </row>
        <row r="935">
          <cell r="C935">
            <v>1596</v>
          </cell>
          <cell r="D935">
            <v>51</v>
          </cell>
          <cell r="E935">
            <v>0</v>
          </cell>
          <cell r="F935" t="b">
            <v>0</v>
          </cell>
          <cell r="I935">
            <v>34</v>
          </cell>
        </row>
        <row r="936">
          <cell r="C936">
            <v>1596</v>
          </cell>
          <cell r="D936">
            <v>44</v>
          </cell>
          <cell r="E936">
            <v>0</v>
          </cell>
          <cell r="F936" t="b">
            <v>0</v>
          </cell>
          <cell r="I936">
            <v>34</v>
          </cell>
        </row>
        <row r="937">
          <cell r="C937">
            <v>1596</v>
          </cell>
          <cell r="D937">
            <v>47</v>
          </cell>
          <cell r="E937">
            <v>0</v>
          </cell>
          <cell r="F937" t="b">
            <v>0</v>
          </cell>
          <cell r="I937">
            <v>34</v>
          </cell>
        </row>
        <row r="938">
          <cell r="C938">
            <v>1596</v>
          </cell>
          <cell r="D938">
            <v>50</v>
          </cell>
          <cell r="E938">
            <v>0</v>
          </cell>
          <cell r="F938" t="b">
            <v>0</v>
          </cell>
          <cell r="I938">
            <v>34</v>
          </cell>
        </row>
        <row r="939">
          <cell r="C939">
            <v>1596</v>
          </cell>
          <cell r="D939">
            <v>53</v>
          </cell>
          <cell r="E939">
            <v>0</v>
          </cell>
          <cell r="F939" t="b">
            <v>0</v>
          </cell>
          <cell r="I939">
            <v>34</v>
          </cell>
        </row>
        <row r="940">
          <cell r="C940">
            <v>10482</v>
          </cell>
          <cell r="D940">
            <v>39</v>
          </cell>
          <cell r="E940">
            <v>0</v>
          </cell>
          <cell r="F940" t="b">
            <v>0</v>
          </cell>
          <cell r="I940">
            <v>34</v>
          </cell>
        </row>
        <row r="941">
          <cell r="C941">
            <v>1596</v>
          </cell>
          <cell r="D941">
            <v>56</v>
          </cell>
          <cell r="E941">
            <v>0</v>
          </cell>
          <cell r="F941" t="b">
            <v>0</v>
          </cell>
          <cell r="I941">
            <v>34</v>
          </cell>
        </row>
        <row r="942">
          <cell r="C942">
            <v>1596</v>
          </cell>
          <cell r="D942">
            <v>51</v>
          </cell>
          <cell r="E942">
            <v>0</v>
          </cell>
          <cell r="F942" t="b">
            <v>0</v>
          </cell>
          <cell r="I942">
            <v>34</v>
          </cell>
        </row>
        <row r="943">
          <cell r="C943">
            <v>1596</v>
          </cell>
          <cell r="D943">
            <v>52</v>
          </cell>
          <cell r="E943">
            <v>0</v>
          </cell>
          <cell r="F943" t="b">
            <v>0</v>
          </cell>
          <cell r="I943">
            <v>34</v>
          </cell>
        </row>
        <row r="944">
          <cell r="C944">
            <v>1596</v>
          </cell>
          <cell r="D944">
            <v>66</v>
          </cell>
          <cell r="E944" t="str">
            <v>AD</v>
          </cell>
          <cell r="F944" t="b">
            <v>0</v>
          </cell>
          <cell r="I944">
            <v>34</v>
          </cell>
        </row>
        <row r="945">
          <cell r="C945">
            <v>1596</v>
          </cell>
          <cell r="D945">
            <v>51</v>
          </cell>
          <cell r="E945">
            <v>0</v>
          </cell>
          <cell r="F945" t="b">
            <v>0</v>
          </cell>
          <cell r="I945">
            <v>34</v>
          </cell>
        </row>
        <row r="946">
          <cell r="C946">
            <v>1596</v>
          </cell>
          <cell r="D946">
            <v>50</v>
          </cell>
          <cell r="E946">
            <v>0</v>
          </cell>
          <cell r="F946" t="b">
            <v>0</v>
          </cell>
          <cell r="I946">
            <v>34</v>
          </cell>
        </row>
        <row r="947">
          <cell r="C947">
            <v>1596</v>
          </cell>
          <cell r="D947">
            <v>52</v>
          </cell>
          <cell r="E947">
            <v>0</v>
          </cell>
          <cell r="F947" t="b">
            <v>0</v>
          </cell>
          <cell r="I947">
            <v>34</v>
          </cell>
        </row>
        <row r="948">
          <cell r="C948">
            <v>1596</v>
          </cell>
          <cell r="D948">
            <v>54</v>
          </cell>
          <cell r="E948">
            <v>0</v>
          </cell>
          <cell r="F948" t="b">
            <v>0</v>
          </cell>
          <cell r="I948">
            <v>34</v>
          </cell>
        </row>
        <row r="949">
          <cell r="C949">
            <v>1596</v>
          </cell>
          <cell r="D949">
            <v>47</v>
          </cell>
          <cell r="E949">
            <v>0</v>
          </cell>
          <cell r="F949" t="b">
            <v>0</v>
          </cell>
          <cell r="I949">
            <v>34</v>
          </cell>
        </row>
        <row r="950">
          <cell r="C950">
            <v>1596</v>
          </cell>
          <cell r="D950">
            <v>62</v>
          </cell>
          <cell r="E950">
            <v>0</v>
          </cell>
          <cell r="F950" t="b">
            <v>0</v>
          </cell>
          <cell r="I950">
            <v>34</v>
          </cell>
        </row>
        <row r="951">
          <cell r="C951">
            <v>1596</v>
          </cell>
          <cell r="D951">
            <v>66</v>
          </cell>
          <cell r="E951">
            <v>0</v>
          </cell>
          <cell r="F951" t="b">
            <v>0</v>
          </cell>
          <cell r="I951">
            <v>34</v>
          </cell>
        </row>
        <row r="952">
          <cell r="C952">
            <v>1596</v>
          </cell>
          <cell r="D952">
            <v>49</v>
          </cell>
          <cell r="E952">
            <v>0</v>
          </cell>
          <cell r="F952" t="b">
            <v>0</v>
          </cell>
          <cell r="I952">
            <v>34</v>
          </cell>
        </row>
        <row r="953">
          <cell r="C953">
            <v>1596</v>
          </cell>
          <cell r="D953">
            <v>49</v>
          </cell>
          <cell r="E953">
            <v>0</v>
          </cell>
          <cell r="F953" t="b">
            <v>0</v>
          </cell>
          <cell r="I953">
            <v>34</v>
          </cell>
        </row>
        <row r="954">
          <cell r="C954">
            <v>10482</v>
          </cell>
          <cell r="D954">
            <v>61</v>
          </cell>
          <cell r="E954" t="str">
            <v>AD</v>
          </cell>
          <cell r="F954" t="b">
            <v>0</v>
          </cell>
          <cell r="I954">
            <v>34</v>
          </cell>
        </row>
        <row r="955">
          <cell r="C955">
            <v>10482</v>
          </cell>
          <cell r="D955">
            <v>40</v>
          </cell>
          <cell r="E955">
            <v>0</v>
          </cell>
          <cell r="F955" t="b">
            <v>0</v>
          </cell>
          <cell r="I955">
            <v>34</v>
          </cell>
        </row>
        <row r="956">
          <cell r="C956">
            <v>1596</v>
          </cell>
          <cell r="D956">
            <v>60</v>
          </cell>
          <cell r="E956">
            <v>0</v>
          </cell>
          <cell r="F956" t="b">
            <v>0</v>
          </cell>
          <cell r="I956">
            <v>34</v>
          </cell>
        </row>
        <row r="957">
          <cell r="C957">
            <v>1596</v>
          </cell>
          <cell r="D957">
            <v>50</v>
          </cell>
          <cell r="E957">
            <v>0</v>
          </cell>
          <cell r="F957" t="b">
            <v>0</v>
          </cell>
          <cell r="I957">
            <v>34</v>
          </cell>
        </row>
        <row r="958">
          <cell r="C958">
            <v>1596</v>
          </cell>
          <cell r="D958">
            <v>55</v>
          </cell>
          <cell r="E958">
            <v>0</v>
          </cell>
          <cell r="F958" t="b">
            <v>0</v>
          </cell>
          <cell r="I958">
            <v>34</v>
          </cell>
        </row>
        <row r="959">
          <cell r="C959">
            <v>1596</v>
          </cell>
          <cell r="D959">
            <v>50</v>
          </cell>
          <cell r="E959">
            <v>0</v>
          </cell>
          <cell r="F959" t="b">
            <v>0</v>
          </cell>
          <cell r="I959">
            <v>34</v>
          </cell>
        </row>
        <row r="960">
          <cell r="C960">
            <v>1596</v>
          </cell>
          <cell r="D960">
            <v>62</v>
          </cell>
          <cell r="E960">
            <v>0</v>
          </cell>
          <cell r="F960" t="b">
            <v>0</v>
          </cell>
          <cell r="I960">
            <v>34</v>
          </cell>
        </row>
        <row r="961">
          <cell r="C961">
            <v>1596</v>
          </cell>
          <cell r="D961">
            <v>47</v>
          </cell>
          <cell r="E961">
            <v>0</v>
          </cell>
          <cell r="F961" t="b">
            <v>0</v>
          </cell>
          <cell r="I961">
            <v>34</v>
          </cell>
        </row>
        <row r="962">
          <cell r="C962">
            <v>1596</v>
          </cell>
          <cell r="D962">
            <v>64</v>
          </cell>
          <cell r="E962">
            <v>0</v>
          </cell>
          <cell r="F962" t="b">
            <v>0</v>
          </cell>
          <cell r="I962">
            <v>34</v>
          </cell>
        </row>
        <row r="963">
          <cell r="C963">
            <v>1596</v>
          </cell>
          <cell r="D963">
            <v>46</v>
          </cell>
          <cell r="E963">
            <v>0</v>
          </cell>
          <cell r="F963" t="b">
            <v>0</v>
          </cell>
          <cell r="I963">
            <v>34</v>
          </cell>
        </row>
        <row r="964">
          <cell r="C964">
            <v>1596</v>
          </cell>
          <cell r="D964">
            <v>65</v>
          </cell>
          <cell r="E964">
            <v>0</v>
          </cell>
          <cell r="F964" t="b">
            <v>0</v>
          </cell>
          <cell r="I964">
            <v>34</v>
          </cell>
        </row>
        <row r="965">
          <cell r="C965">
            <v>1596</v>
          </cell>
          <cell r="D965">
            <v>63</v>
          </cell>
          <cell r="E965">
            <v>0</v>
          </cell>
          <cell r="F965" t="b">
            <v>0</v>
          </cell>
          <cell r="I965">
            <v>34</v>
          </cell>
        </row>
        <row r="966">
          <cell r="C966">
            <v>1596</v>
          </cell>
          <cell r="D966">
            <v>50</v>
          </cell>
          <cell r="E966" t="str">
            <v>AD</v>
          </cell>
          <cell r="F966" t="b">
            <v>0</v>
          </cell>
          <cell r="I966">
            <v>34</v>
          </cell>
        </row>
        <row r="967">
          <cell r="C967">
            <v>1596</v>
          </cell>
          <cell r="D967">
            <v>56</v>
          </cell>
          <cell r="E967" t="str">
            <v>AD</v>
          </cell>
          <cell r="F967" t="b">
            <v>0</v>
          </cell>
          <cell r="I967">
            <v>34</v>
          </cell>
        </row>
        <row r="968">
          <cell r="C968">
            <v>1596</v>
          </cell>
          <cell r="D968">
            <v>67</v>
          </cell>
          <cell r="E968">
            <v>0</v>
          </cell>
          <cell r="F968" t="b">
            <v>0</v>
          </cell>
          <cell r="I968">
            <v>34</v>
          </cell>
        </row>
        <row r="969">
          <cell r="C969">
            <v>1596</v>
          </cell>
          <cell r="D969">
            <v>77</v>
          </cell>
          <cell r="E969">
            <v>0</v>
          </cell>
          <cell r="F969" t="b">
            <v>0</v>
          </cell>
          <cell r="I969">
            <v>34</v>
          </cell>
        </row>
        <row r="970">
          <cell r="C970">
            <v>1596</v>
          </cell>
          <cell r="D970">
            <v>48</v>
          </cell>
          <cell r="E970">
            <v>0</v>
          </cell>
          <cell r="F970" t="b">
            <v>0</v>
          </cell>
          <cell r="I970">
            <v>34</v>
          </cell>
        </row>
        <row r="971">
          <cell r="C971">
            <v>1596</v>
          </cell>
          <cell r="D971">
            <v>57</v>
          </cell>
          <cell r="E971" t="str">
            <v>AD</v>
          </cell>
          <cell r="F971" t="b">
            <v>0</v>
          </cell>
          <cell r="I971">
            <v>34</v>
          </cell>
        </row>
        <row r="972">
          <cell r="C972">
            <v>1596</v>
          </cell>
          <cell r="D972">
            <v>43</v>
          </cell>
          <cell r="E972">
            <v>0</v>
          </cell>
          <cell r="F972" t="b">
            <v>0</v>
          </cell>
          <cell r="I972">
            <v>34</v>
          </cell>
        </row>
        <row r="973">
          <cell r="C973">
            <v>1596</v>
          </cell>
          <cell r="D973">
            <v>46</v>
          </cell>
          <cell r="E973">
            <v>0</v>
          </cell>
          <cell r="F973" t="b">
            <v>0</v>
          </cell>
          <cell r="I973">
            <v>34</v>
          </cell>
        </row>
        <row r="974">
          <cell r="C974">
            <v>1596</v>
          </cell>
          <cell r="D974">
            <v>50</v>
          </cell>
          <cell r="E974" t="str">
            <v>AD</v>
          </cell>
          <cell r="F974" t="b">
            <v>0</v>
          </cell>
          <cell r="I974">
            <v>34</v>
          </cell>
        </row>
        <row r="975">
          <cell r="C975">
            <v>1596</v>
          </cell>
          <cell r="D975">
            <v>50</v>
          </cell>
          <cell r="E975" t="str">
            <v>AD</v>
          </cell>
          <cell r="F975" t="b">
            <v>0</v>
          </cell>
          <cell r="I975">
            <v>34</v>
          </cell>
        </row>
        <row r="976">
          <cell r="C976">
            <v>1596</v>
          </cell>
          <cell r="D976">
            <v>51</v>
          </cell>
          <cell r="E976" t="str">
            <v>AD</v>
          </cell>
          <cell r="F976" t="b">
            <v>0</v>
          </cell>
          <cell r="I976">
            <v>34</v>
          </cell>
        </row>
        <row r="977">
          <cell r="C977">
            <v>1596</v>
          </cell>
          <cell r="D977">
            <v>59</v>
          </cell>
          <cell r="E977" t="str">
            <v>AD</v>
          </cell>
          <cell r="F977" t="b">
            <v>0</v>
          </cell>
          <cell r="I977">
            <v>34</v>
          </cell>
        </row>
        <row r="978">
          <cell r="C978">
            <v>1596</v>
          </cell>
          <cell r="D978">
            <v>48</v>
          </cell>
          <cell r="E978">
            <v>0</v>
          </cell>
          <cell r="F978" t="b">
            <v>0</v>
          </cell>
          <cell r="I978">
            <v>34</v>
          </cell>
        </row>
        <row r="979">
          <cell r="C979">
            <v>1596</v>
          </cell>
          <cell r="D979">
            <v>47</v>
          </cell>
          <cell r="E979">
            <v>0</v>
          </cell>
          <cell r="F979" t="b">
            <v>0</v>
          </cell>
          <cell r="I979">
            <v>34</v>
          </cell>
        </row>
        <row r="980">
          <cell r="C980">
            <v>1596</v>
          </cell>
          <cell r="D980">
            <v>52</v>
          </cell>
          <cell r="E980">
            <v>0</v>
          </cell>
          <cell r="F980" t="b">
            <v>0</v>
          </cell>
          <cell r="I980">
            <v>34</v>
          </cell>
        </row>
        <row r="981">
          <cell r="C981">
            <v>1596</v>
          </cell>
          <cell r="D981">
            <v>57</v>
          </cell>
          <cell r="E981">
            <v>0</v>
          </cell>
          <cell r="F981" t="b">
            <v>0</v>
          </cell>
          <cell r="I981">
            <v>34</v>
          </cell>
        </row>
        <row r="982">
          <cell r="C982">
            <v>1596</v>
          </cell>
          <cell r="D982">
            <v>51</v>
          </cell>
          <cell r="E982">
            <v>0</v>
          </cell>
          <cell r="F982" t="b">
            <v>0</v>
          </cell>
          <cell r="I982">
            <v>34</v>
          </cell>
        </row>
        <row r="983">
          <cell r="C983">
            <v>1596</v>
          </cell>
          <cell r="D983">
            <v>55</v>
          </cell>
          <cell r="E983">
            <v>0</v>
          </cell>
          <cell r="F983" t="b">
            <v>0</v>
          </cell>
          <cell r="I983">
            <v>34</v>
          </cell>
        </row>
        <row r="984">
          <cell r="C984">
            <v>1596</v>
          </cell>
          <cell r="D984">
            <v>50</v>
          </cell>
          <cell r="E984">
            <v>0</v>
          </cell>
          <cell r="F984" t="b">
            <v>0</v>
          </cell>
          <cell r="I984">
            <v>34</v>
          </cell>
        </row>
        <row r="985">
          <cell r="C985">
            <v>1596</v>
          </cell>
          <cell r="D985">
            <v>44</v>
          </cell>
          <cell r="E985">
            <v>0</v>
          </cell>
          <cell r="F985" t="b">
            <v>0</v>
          </cell>
          <cell r="I985">
            <v>34</v>
          </cell>
        </row>
        <row r="986">
          <cell r="C986">
            <v>1596</v>
          </cell>
          <cell r="D986">
            <v>71</v>
          </cell>
          <cell r="E986">
            <v>0</v>
          </cell>
          <cell r="F986" t="b">
            <v>1</v>
          </cell>
          <cell r="I986">
            <v>34</v>
          </cell>
        </row>
        <row r="987">
          <cell r="C987">
            <v>1596</v>
          </cell>
          <cell r="D987">
            <v>64</v>
          </cell>
          <cell r="E987">
            <v>0</v>
          </cell>
          <cell r="F987" t="b">
            <v>0</v>
          </cell>
          <cell r="I987">
            <v>34</v>
          </cell>
        </row>
        <row r="988">
          <cell r="C988">
            <v>1596</v>
          </cell>
          <cell r="D988">
            <v>60</v>
          </cell>
          <cell r="E988">
            <v>0</v>
          </cell>
          <cell r="F988" t="b">
            <v>0</v>
          </cell>
          <cell r="I988">
            <v>34</v>
          </cell>
        </row>
        <row r="989">
          <cell r="C989">
            <v>1596</v>
          </cell>
          <cell r="D989">
            <v>61</v>
          </cell>
          <cell r="E989">
            <v>0</v>
          </cell>
          <cell r="F989" t="b">
            <v>0</v>
          </cell>
          <cell r="I989">
            <v>34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workbookViewId="0">
      <selection activeCell="B26" sqref="B26"/>
    </sheetView>
  </sheetViews>
  <sheetFormatPr defaultRowHeight="12.75" x14ac:dyDescent="0.2"/>
  <sheetData>
    <row r="1" spans="1:15" s="2" customFormat="1" x14ac:dyDescent="0.2">
      <c r="A1" s="3" t="s">
        <v>0</v>
      </c>
    </row>
    <row r="2" spans="1:15" s="2" customFormat="1" x14ac:dyDescent="0.2">
      <c r="A2" s="3" t="s">
        <v>1</v>
      </c>
    </row>
    <row r="3" spans="1:15" s="2" customForma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</row>
    <row r="5" spans="1:15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2" customFormat="1" x14ac:dyDescent="0.2">
      <c r="A7" s="2" t="s">
        <v>6</v>
      </c>
    </row>
    <row r="8" spans="1:15" s="2" customFormat="1" x14ac:dyDescent="0.2">
      <c r="A8" s="2" t="s">
        <v>7</v>
      </c>
    </row>
    <row r="9" spans="1:15" s="2" customFormat="1" x14ac:dyDescent="0.2">
      <c r="A9" s="2" t="s">
        <v>8</v>
      </c>
    </row>
    <row r="10" spans="1:15" s="2" customFormat="1" x14ac:dyDescent="0.2">
      <c r="A10" s="2" t="s">
        <v>9</v>
      </c>
    </row>
    <row r="11" spans="1:15" s="2" customFormat="1" x14ac:dyDescent="0.2">
      <c r="A11" s="5" t="s">
        <v>10</v>
      </c>
    </row>
    <row r="12" spans="1:15" s="2" customFormat="1" x14ac:dyDescent="0.2">
      <c r="A12" s="2" t="s">
        <v>11</v>
      </c>
    </row>
    <row r="13" spans="1:15" s="2" customFormat="1" x14ac:dyDescent="0.2">
      <c r="A13" s="2" t="s">
        <v>12</v>
      </c>
    </row>
    <row r="14" spans="1:15" s="2" customFormat="1" x14ac:dyDescent="0.2">
      <c r="A14" s="5" t="s">
        <v>13</v>
      </c>
    </row>
    <row r="15" spans="1:15" s="2" customFormat="1" x14ac:dyDescent="0.2"/>
    <row r="16" spans="1:15" s="2" customFormat="1" x14ac:dyDescent="0.2">
      <c r="A16" s="3" t="s">
        <v>14</v>
      </c>
    </row>
    <row r="17" spans="1:1" s="2" customFormat="1" x14ac:dyDescent="0.2">
      <c r="A17" s="5" t="s">
        <v>15</v>
      </c>
    </row>
    <row r="18" spans="1:1" s="2" customFormat="1" x14ac:dyDescent="0.2">
      <c r="A18" s="2" t="s">
        <v>16</v>
      </c>
    </row>
    <row r="19" spans="1:1" s="2" customFormat="1" x14ac:dyDescent="0.2">
      <c r="A19" s="5" t="s">
        <v>17</v>
      </c>
    </row>
    <row r="20" spans="1:1" s="2" customFormat="1" x14ac:dyDescent="0.2">
      <c r="A20" s="2" t="s">
        <v>18</v>
      </c>
    </row>
    <row r="21" spans="1:1" s="2" customFormat="1" x14ac:dyDescent="0.2">
      <c r="A21" s="5" t="s">
        <v>19</v>
      </c>
    </row>
    <row r="22" spans="1:1" s="2" customFormat="1" x14ac:dyDescent="0.2">
      <c r="A22" s="5" t="s">
        <v>20</v>
      </c>
    </row>
    <row r="23" spans="1:1" s="2" customFormat="1" x14ac:dyDescent="0.2"/>
    <row r="24" spans="1:1" s="2" customFormat="1" x14ac:dyDescent="0.2">
      <c r="A24" s="3" t="s">
        <v>21</v>
      </c>
    </row>
    <row r="25" spans="1:1" s="2" customFormat="1" x14ac:dyDescent="0.2">
      <c r="A25" s="5" t="s">
        <v>22</v>
      </c>
    </row>
    <row r="26" spans="1:1" s="2" customFormat="1" x14ac:dyDescent="0.2">
      <c r="A26" s="2" t="s">
        <v>23</v>
      </c>
    </row>
    <row r="27" spans="1:1" s="2" customFormat="1" x14ac:dyDescent="0.2">
      <c r="A27" s="5" t="s">
        <v>24</v>
      </c>
    </row>
    <row r="28" spans="1:1" s="2" customFormat="1" x14ac:dyDescent="0.2">
      <c r="A28" s="2" t="s">
        <v>25</v>
      </c>
    </row>
    <row r="29" spans="1:1" s="2" customFormat="1" x14ac:dyDescent="0.2"/>
    <row r="30" spans="1:1" s="2" customFormat="1" x14ac:dyDescent="0.2">
      <c r="A30" s="3" t="s">
        <v>26</v>
      </c>
    </row>
    <row r="31" spans="1:1" s="2" customFormat="1" x14ac:dyDescent="0.2">
      <c r="A31" s="2" t="s">
        <v>27</v>
      </c>
    </row>
    <row r="32" spans="1:1" s="2" customFormat="1" x14ac:dyDescent="0.2">
      <c r="A32" s="2" t="s">
        <v>28</v>
      </c>
    </row>
    <row r="33" spans="1:1" s="2" customFormat="1" x14ac:dyDescent="0.2">
      <c r="A33" s="2" t="s">
        <v>29</v>
      </c>
    </row>
    <row r="34" spans="1:1" s="2" customFormat="1" x14ac:dyDescent="0.2">
      <c r="A34" s="5" t="s">
        <v>30</v>
      </c>
    </row>
    <row r="35" spans="1:1" s="2" customFormat="1" x14ac:dyDescent="0.2">
      <c r="A35" s="2" t="s">
        <v>31</v>
      </c>
    </row>
    <row r="36" spans="1:1" s="2" customFormat="1" x14ac:dyDescent="0.2"/>
  </sheetData>
  <printOptions horizontalCentered="1"/>
  <pageMargins left="0.25" right="0.25" top="0.75" bottom="0.75" header="0.3" footer="0.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tabSelected="1" workbookViewId="0">
      <selection activeCell="S27" sqref="S27"/>
    </sheetView>
  </sheetViews>
  <sheetFormatPr defaultColWidth="8.7109375" defaultRowHeight="12.75" x14ac:dyDescent="0.2"/>
  <cols>
    <col min="1" max="1" width="6" style="7" customWidth="1"/>
    <col min="2" max="2" width="2.28515625" style="14" customWidth="1"/>
    <col min="3" max="3" width="7.42578125" style="14" customWidth="1"/>
    <col min="4" max="4" width="2.5703125" style="14" customWidth="1"/>
    <col min="5" max="5" width="7" style="14" customWidth="1"/>
    <col min="6" max="6" width="2.5703125" style="14" customWidth="1"/>
    <col min="7" max="7" width="5.7109375" style="14" customWidth="1"/>
    <col min="8" max="8" width="2.5703125" style="14" customWidth="1"/>
    <col min="9" max="9" width="6.7109375" style="14" customWidth="1"/>
    <col min="10" max="10" width="6" style="14" customWidth="1"/>
    <col min="11" max="11" width="6.7109375" style="14" customWidth="1"/>
    <col min="12" max="12" width="5.5703125" style="14" customWidth="1"/>
    <col min="13" max="13" width="6.7109375" style="14" customWidth="1"/>
    <col min="14" max="14" width="5.5703125" style="14" customWidth="1"/>
    <col min="15" max="15" width="2.5703125" style="14" customWidth="1"/>
    <col min="16" max="21" width="5.7109375" style="14" customWidth="1"/>
    <col min="22" max="22" width="2.7109375" style="14" customWidth="1"/>
    <col min="23" max="23" width="6.7109375" style="14" customWidth="1"/>
    <col min="24" max="24" width="5.7109375" style="14" customWidth="1"/>
    <col min="25" max="25" width="6.7109375" style="14" customWidth="1"/>
    <col min="26" max="26" width="5.5703125" style="14" customWidth="1"/>
    <col min="27" max="27" width="6.7109375" style="14" customWidth="1"/>
    <col min="28" max="28" width="5.5703125" style="14" customWidth="1"/>
    <col min="29" max="29" width="2.28515625" style="14" customWidth="1"/>
    <col min="30" max="30" width="7.42578125" style="14" bestFit="1" customWidth="1"/>
    <col min="31" max="31" width="8.28515625" style="14" customWidth="1"/>
    <col min="32" max="32" width="7.42578125" style="14" customWidth="1"/>
    <col min="33" max="33" width="3.5703125" style="14" customWidth="1"/>
    <col min="34" max="34" width="9.42578125" style="16" bestFit="1" customWidth="1"/>
    <col min="35" max="35" width="6.140625" style="14" customWidth="1"/>
    <col min="36" max="36" width="3.42578125" style="14" customWidth="1"/>
    <col min="37" max="38" width="9.7109375" style="14" customWidth="1"/>
    <col min="39" max="39" width="10.7109375" style="14" bestFit="1" customWidth="1"/>
    <col min="40" max="40" width="8.7109375" style="16"/>
    <col min="41" max="16384" width="8.7109375" style="14"/>
  </cols>
  <sheetData>
    <row r="1" spans="1:40" s="7" customFormat="1" ht="14.25" x14ac:dyDescent="0.2">
      <c r="A1" s="7" t="s">
        <v>32</v>
      </c>
      <c r="AH1" s="8"/>
      <c r="AN1" s="8"/>
    </row>
    <row r="2" spans="1:40" s="7" customFormat="1" x14ac:dyDescent="0.2">
      <c r="A2" s="7" t="s">
        <v>33</v>
      </c>
      <c r="I2" s="9" t="s">
        <v>34</v>
      </c>
      <c r="J2" s="9"/>
      <c r="K2" s="9"/>
      <c r="L2" s="9"/>
      <c r="M2" s="9"/>
      <c r="N2" s="9"/>
      <c r="O2" s="10"/>
      <c r="P2" s="9" t="s">
        <v>35</v>
      </c>
      <c r="Q2" s="9"/>
      <c r="R2" s="9"/>
      <c r="S2" s="9"/>
      <c r="T2" s="9"/>
      <c r="U2" s="9"/>
      <c r="W2" s="9" t="s">
        <v>36</v>
      </c>
      <c r="X2" s="9"/>
      <c r="Y2" s="9"/>
      <c r="Z2" s="9"/>
      <c r="AA2" s="9"/>
      <c r="AB2" s="9"/>
      <c r="AD2" s="270" t="s">
        <v>37</v>
      </c>
      <c r="AE2" s="270"/>
      <c r="AF2" s="270"/>
      <c r="AH2" s="8"/>
      <c r="AN2" s="8"/>
    </row>
    <row r="3" spans="1:40" s="7" customFormat="1" ht="14.25" x14ac:dyDescent="0.2">
      <c r="A3" s="7" t="s">
        <v>38</v>
      </c>
      <c r="G3" s="8" t="s">
        <v>39</v>
      </c>
      <c r="I3" s="11" t="s">
        <v>40</v>
      </c>
      <c r="J3" s="11"/>
      <c r="K3" s="273" t="s">
        <v>41</v>
      </c>
      <c r="L3" s="274"/>
      <c r="M3" s="11" t="s">
        <v>42</v>
      </c>
      <c r="N3" s="11"/>
      <c r="P3" s="11" t="s">
        <v>40</v>
      </c>
      <c r="Q3" s="11"/>
      <c r="R3" s="11" t="s">
        <v>43</v>
      </c>
      <c r="S3" s="11"/>
      <c r="T3" s="11" t="s">
        <v>42</v>
      </c>
      <c r="U3" s="11"/>
      <c r="W3" s="11" t="s">
        <v>44</v>
      </c>
      <c r="X3" s="11"/>
      <c r="Y3" s="11" t="s">
        <v>43</v>
      </c>
      <c r="Z3" s="11"/>
      <c r="AA3" s="11" t="s">
        <v>42</v>
      </c>
      <c r="AB3" s="11"/>
      <c r="AD3" s="271"/>
      <c r="AE3" s="271"/>
      <c r="AF3" s="271"/>
      <c r="AH3" s="8"/>
      <c r="AK3" s="275" t="s">
        <v>45</v>
      </c>
      <c r="AL3" s="275"/>
      <c r="AM3" s="275"/>
      <c r="AN3" s="276" t="s">
        <v>46</v>
      </c>
    </row>
    <row r="4" spans="1:40" s="7" customFormat="1" ht="14.25" x14ac:dyDescent="0.2">
      <c r="A4" s="12" t="s">
        <v>47</v>
      </c>
      <c r="B4" s="12"/>
      <c r="C4" s="9" t="s">
        <v>48</v>
      </c>
      <c r="D4" s="9"/>
      <c r="E4" s="9"/>
      <c r="F4" s="12"/>
      <c r="G4" s="229" t="s">
        <v>49</v>
      </c>
      <c r="H4" s="229"/>
      <c r="I4" s="229" t="s">
        <v>50</v>
      </c>
      <c r="J4" s="229" t="s">
        <v>51</v>
      </c>
      <c r="K4" s="229" t="s">
        <v>50</v>
      </c>
      <c r="L4" s="229" t="s">
        <v>51</v>
      </c>
      <c r="M4" s="229" t="s">
        <v>50</v>
      </c>
      <c r="N4" s="229" t="s">
        <v>51</v>
      </c>
      <c r="O4" s="229"/>
      <c r="P4" s="229" t="s">
        <v>50</v>
      </c>
      <c r="Q4" s="229" t="s">
        <v>52</v>
      </c>
      <c r="R4" s="229" t="s">
        <v>50</v>
      </c>
      <c r="S4" s="229" t="s">
        <v>52</v>
      </c>
      <c r="T4" s="229" t="s">
        <v>50</v>
      </c>
      <c r="U4" s="229" t="s">
        <v>52</v>
      </c>
      <c r="V4" s="229"/>
      <c r="W4" s="229" t="s">
        <v>50</v>
      </c>
      <c r="X4" s="229" t="s">
        <v>51</v>
      </c>
      <c r="Y4" s="229" t="s">
        <v>50</v>
      </c>
      <c r="Z4" s="229" t="s">
        <v>51</v>
      </c>
      <c r="AA4" s="229" t="s">
        <v>50</v>
      </c>
      <c r="AB4" s="229" t="s">
        <v>51</v>
      </c>
      <c r="AC4" s="229"/>
      <c r="AD4" s="229" t="s">
        <v>183</v>
      </c>
      <c r="AE4" s="229" t="s">
        <v>184</v>
      </c>
      <c r="AF4" s="227" t="s">
        <v>50</v>
      </c>
      <c r="AG4" s="12"/>
      <c r="AH4" s="229" t="s">
        <v>53</v>
      </c>
      <c r="AI4" s="13" t="s">
        <v>54</v>
      </c>
      <c r="AK4" s="229" t="s">
        <v>55</v>
      </c>
      <c r="AL4" s="229" t="s">
        <v>56</v>
      </c>
      <c r="AM4" s="229" t="s">
        <v>57</v>
      </c>
      <c r="AN4" s="277"/>
    </row>
    <row r="5" spans="1:40" ht="0.75" customHeight="1" x14ac:dyDescent="0.2">
      <c r="A5" s="8">
        <v>22</v>
      </c>
      <c r="C5" s="15">
        <v>45805</v>
      </c>
      <c r="D5" s="16" t="s">
        <v>58</v>
      </c>
      <c r="E5" s="15">
        <f t="shared" ref="E5:E25" si="0">C5+6</f>
        <v>45811</v>
      </c>
      <c r="G5" s="16"/>
      <c r="H5" s="16"/>
      <c r="I5" s="16"/>
      <c r="J5" s="16"/>
      <c r="K5" s="16"/>
      <c r="L5" s="16"/>
      <c r="M5" s="16">
        <f t="shared" ref="M5" si="1">K5+I5</f>
        <v>0</v>
      </c>
      <c r="N5" s="16">
        <f t="shared" ref="N5" si="2">L5+J5</f>
        <v>0</v>
      </c>
      <c r="O5" s="16"/>
      <c r="P5" s="16"/>
      <c r="Q5" s="16"/>
      <c r="R5" s="16"/>
      <c r="S5" s="16"/>
      <c r="T5" s="16">
        <f t="shared" ref="T5" si="3">P5+R5</f>
        <v>0</v>
      </c>
      <c r="U5" s="16">
        <f t="shared" ref="U5" si="4">Q5+S5</f>
        <v>0</v>
      </c>
      <c r="V5" s="16"/>
      <c r="W5" s="16"/>
      <c r="X5" s="16"/>
      <c r="Y5" s="16"/>
      <c r="Z5" s="16"/>
      <c r="AA5" s="16">
        <f t="shared" ref="AA5:AA8" si="5">Y5+W5</f>
        <v>0</v>
      </c>
      <c r="AB5" s="16">
        <f t="shared" ref="AB5:AB8" si="6">Z5+X5</f>
        <v>0</v>
      </c>
      <c r="AC5" s="16"/>
      <c r="AD5" s="16"/>
      <c r="AE5" s="16"/>
      <c r="AF5" s="16">
        <f t="shared" ref="AF5" si="7">SUM(AD5:AE5)</f>
        <v>0</v>
      </c>
      <c r="AH5" s="16">
        <f>AF5+AA5+T5+M5</f>
        <v>0</v>
      </c>
      <c r="AI5" s="14">
        <v>22</v>
      </c>
      <c r="AK5" s="6" t="e">
        <f>N5/M5</f>
        <v>#DIV/0!</v>
      </c>
      <c r="AL5" s="17" t="e">
        <f>U5/T5</f>
        <v>#DIV/0!</v>
      </c>
      <c r="AM5" s="17" t="e">
        <f>AB5/AA5</f>
        <v>#DIV/0!</v>
      </c>
      <c r="AN5" s="178" t="str">
        <f t="shared" ref="AN5:AN14" si="8">IFERROR(AH5/G5,"-")</f>
        <v>-</v>
      </c>
    </row>
    <row r="6" spans="1:40" hidden="1" x14ac:dyDescent="0.2">
      <c r="A6" s="8">
        <v>23</v>
      </c>
      <c r="C6" s="15">
        <f t="shared" ref="C6:C37" si="9">C5+7</f>
        <v>45812</v>
      </c>
      <c r="D6" s="16" t="s">
        <v>58</v>
      </c>
      <c r="E6" s="15">
        <f t="shared" si="0"/>
        <v>45818</v>
      </c>
      <c r="G6" s="16"/>
      <c r="H6" s="16"/>
      <c r="I6" s="16"/>
      <c r="J6" s="16"/>
      <c r="K6" s="16"/>
      <c r="L6" s="16"/>
      <c r="M6" s="8">
        <f t="shared" ref="M6" si="10">K6+I6</f>
        <v>0</v>
      </c>
      <c r="N6" s="8">
        <f t="shared" ref="N6:N8" si="11">L6+J6</f>
        <v>0</v>
      </c>
      <c r="O6" s="16"/>
      <c r="P6" s="16"/>
      <c r="Q6" s="16"/>
      <c r="R6" s="16"/>
      <c r="S6" s="16"/>
      <c r="T6" s="8">
        <v>0</v>
      </c>
      <c r="U6" s="8">
        <f t="shared" ref="U6:U8" si="12">Q6+S6</f>
        <v>0</v>
      </c>
      <c r="V6" s="16"/>
      <c r="W6" s="16"/>
      <c r="X6" s="16"/>
      <c r="Y6" s="16"/>
      <c r="Z6" s="16"/>
      <c r="AA6" s="8">
        <f t="shared" si="5"/>
        <v>0</v>
      </c>
      <c r="AB6" s="8">
        <f t="shared" si="6"/>
        <v>0</v>
      </c>
      <c r="AC6" s="16"/>
      <c r="AD6" s="16"/>
      <c r="AE6" s="16"/>
      <c r="AF6" s="8">
        <f t="shared" ref="AF6:AF8" si="13">SUM(AD6:AE6)</f>
        <v>0</v>
      </c>
      <c r="AH6" s="16">
        <f t="shared" ref="AH6:AH37" si="14">AF6+AA6+T6+M6</f>
        <v>0</v>
      </c>
      <c r="AI6" s="14">
        <v>23</v>
      </c>
      <c r="AK6" s="6" t="e">
        <f t="shared" ref="AK6:AK7" si="15">N6/M6</f>
        <v>#DIV/0!</v>
      </c>
      <c r="AL6" s="17" t="e">
        <f t="shared" ref="AL6:AL7" si="16">U6/T6</f>
        <v>#DIV/0!</v>
      </c>
      <c r="AM6" s="17" t="e">
        <f t="shared" ref="AM6:AM7" si="17">AB6/AA6</f>
        <v>#DIV/0!</v>
      </c>
      <c r="AN6" s="178" t="str">
        <f t="shared" si="8"/>
        <v>-</v>
      </c>
    </row>
    <row r="7" spans="1:40" hidden="1" x14ac:dyDescent="0.2">
      <c r="A7" s="8">
        <v>24</v>
      </c>
      <c r="C7" s="15">
        <f t="shared" si="9"/>
        <v>45819</v>
      </c>
      <c r="D7" s="16" t="s">
        <v>58</v>
      </c>
      <c r="E7" s="15">
        <f t="shared" si="0"/>
        <v>45825</v>
      </c>
      <c r="G7" s="16"/>
      <c r="H7" s="16"/>
      <c r="I7" s="16"/>
      <c r="J7" s="16"/>
      <c r="K7" s="16"/>
      <c r="L7" s="16"/>
      <c r="M7" s="8">
        <f>K7+I7</f>
        <v>0</v>
      </c>
      <c r="N7" s="8">
        <v>0</v>
      </c>
      <c r="O7" s="16"/>
      <c r="P7" s="16"/>
      <c r="Q7" s="16"/>
      <c r="R7" s="16"/>
      <c r="S7" s="16"/>
      <c r="T7" s="8">
        <v>0</v>
      </c>
      <c r="U7" s="8">
        <v>0</v>
      </c>
      <c r="V7" s="16"/>
      <c r="W7" s="16"/>
      <c r="X7" s="16"/>
      <c r="Y7" s="16"/>
      <c r="Z7" s="16"/>
      <c r="AA7" s="8">
        <v>0</v>
      </c>
      <c r="AB7" s="8">
        <v>0</v>
      </c>
      <c r="AC7" s="16"/>
      <c r="AD7" s="16"/>
      <c r="AE7" s="16"/>
      <c r="AF7" s="8">
        <f>AD7+AE7</f>
        <v>0</v>
      </c>
      <c r="AH7" s="16">
        <f>AF7+AA7+T7+M7</f>
        <v>0</v>
      </c>
      <c r="AI7" s="14">
        <v>24</v>
      </c>
      <c r="AK7" s="6" t="e">
        <f t="shared" si="15"/>
        <v>#DIV/0!</v>
      </c>
      <c r="AL7" s="17" t="e">
        <f t="shared" si="16"/>
        <v>#DIV/0!</v>
      </c>
      <c r="AM7" s="17" t="e">
        <f t="shared" si="17"/>
        <v>#DIV/0!</v>
      </c>
      <c r="AN7" s="178" t="str">
        <f t="shared" si="8"/>
        <v>-</v>
      </c>
    </row>
    <row r="8" spans="1:40" hidden="1" x14ac:dyDescent="0.2">
      <c r="A8" s="8">
        <v>25</v>
      </c>
      <c r="C8" s="15">
        <f t="shared" si="9"/>
        <v>45826</v>
      </c>
      <c r="D8" s="16" t="s">
        <v>58</v>
      </c>
      <c r="E8" s="15">
        <f t="shared" si="0"/>
        <v>45832</v>
      </c>
      <c r="G8" s="16"/>
      <c r="H8" s="16"/>
      <c r="I8" s="16"/>
      <c r="J8" s="16"/>
      <c r="K8" s="16"/>
      <c r="L8" s="16"/>
      <c r="M8" s="8">
        <f>K8+I8</f>
        <v>0</v>
      </c>
      <c r="N8" s="8">
        <f t="shared" si="11"/>
        <v>0</v>
      </c>
      <c r="O8" s="16"/>
      <c r="P8" s="16"/>
      <c r="Q8" s="16"/>
      <c r="R8" s="16"/>
      <c r="S8" s="16"/>
      <c r="T8" s="8">
        <f t="shared" ref="T8" si="18">P8+R8</f>
        <v>0</v>
      </c>
      <c r="U8" s="8">
        <f t="shared" si="12"/>
        <v>0</v>
      </c>
      <c r="V8" s="16"/>
      <c r="W8" s="16"/>
      <c r="X8" s="16"/>
      <c r="Y8" s="16"/>
      <c r="Z8" s="16"/>
      <c r="AA8" s="8">
        <f t="shared" si="5"/>
        <v>0</v>
      </c>
      <c r="AB8" s="8">
        <f t="shared" si="6"/>
        <v>0</v>
      </c>
      <c r="AC8" s="16"/>
      <c r="AD8" s="16"/>
      <c r="AE8" s="16"/>
      <c r="AF8" s="8">
        <f t="shared" si="13"/>
        <v>0</v>
      </c>
      <c r="AH8" s="16">
        <f t="shared" si="14"/>
        <v>0</v>
      </c>
      <c r="AI8" s="14">
        <v>25</v>
      </c>
      <c r="AK8" s="6" t="str">
        <f t="shared" ref="AK8:AK14" si="19">IFERROR(N8/M8,"-")</f>
        <v>-</v>
      </c>
      <c r="AL8" s="17" t="str">
        <f t="shared" ref="AL8:AL14" si="20">IFERROR(U8/T8,"-")</f>
        <v>-</v>
      </c>
      <c r="AM8" s="17" t="str">
        <f t="shared" ref="AM8:AM14" si="21">IFERROR(AB8/AA8,"-")</f>
        <v>-</v>
      </c>
      <c r="AN8" s="178" t="str">
        <f t="shared" si="8"/>
        <v>-</v>
      </c>
    </row>
    <row r="9" spans="1:40" x14ac:dyDescent="0.2">
      <c r="A9" s="8">
        <v>22</v>
      </c>
      <c r="C9" s="221">
        <v>46170</v>
      </c>
      <c r="D9" s="16" t="s">
        <v>59</v>
      </c>
      <c r="E9" s="222">
        <v>46176</v>
      </c>
      <c r="G9" s="16">
        <v>2</v>
      </c>
      <c r="H9" s="16"/>
      <c r="I9" s="16">
        <v>0</v>
      </c>
      <c r="J9" s="16">
        <v>0</v>
      </c>
      <c r="K9" s="16">
        <v>0</v>
      </c>
      <c r="L9" s="16">
        <v>0</v>
      </c>
      <c r="M9" s="8">
        <v>0</v>
      </c>
      <c r="N9" s="8">
        <v>0</v>
      </c>
      <c r="O9" s="16"/>
      <c r="P9" s="16">
        <v>0</v>
      </c>
      <c r="Q9" s="16">
        <v>0</v>
      </c>
      <c r="R9" s="16">
        <v>0</v>
      </c>
      <c r="S9" s="16">
        <v>0</v>
      </c>
      <c r="T9" s="8">
        <v>0</v>
      </c>
      <c r="U9" s="8">
        <v>0</v>
      </c>
      <c r="V9" s="16"/>
      <c r="W9" s="16">
        <v>2</v>
      </c>
      <c r="X9" s="16">
        <v>1</v>
      </c>
      <c r="Y9" s="16">
        <v>2</v>
      </c>
      <c r="Z9" s="16">
        <v>0</v>
      </c>
      <c r="AA9" s="8">
        <v>4</v>
      </c>
      <c r="AB9" s="8">
        <v>1</v>
      </c>
      <c r="AC9" s="16"/>
      <c r="AD9" s="16">
        <v>0</v>
      </c>
      <c r="AE9" s="16">
        <v>4</v>
      </c>
      <c r="AF9" s="8">
        <v>4</v>
      </c>
      <c r="AH9" s="16">
        <f t="shared" si="14"/>
        <v>8</v>
      </c>
      <c r="AI9" s="14">
        <v>22</v>
      </c>
      <c r="AK9" s="6" t="str">
        <f>IFERROR(N9/M9,"-")</f>
        <v>-</v>
      </c>
      <c r="AL9" s="17" t="str">
        <f t="shared" ref="AL9:AL12" si="22">IFERROR(U9/T9,"-")</f>
        <v>-</v>
      </c>
      <c r="AM9" s="17">
        <f t="shared" ref="AM9:AM12" si="23">IFERROR(AB9/AA9,"-")</f>
        <v>0.25</v>
      </c>
      <c r="AN9" s="178">
        <f>IFERROR(AH9/G9,"-")</f>
        <v>4</v>
      </c>
    </row>
    <row r="10" spans="1:40" x14ac:dyDescent="0.2">
      <c r="A10" s="8">
        <v>23</v>
      </c>
      <c r="C10" s="221">
        <v>46177</v>
      </c>
      <c r="D10" s="16" t="s">
        <v>59</v>
      </c>
      <c r="E10" s="222">
        <v>46183</v>
      </c>
      <c r="G10" s="16">
        <v>5</v>
      </c>
      <c r="H10" s="16"/>
      <c r="I10" s="16">
        <v>0</v>
      </c>
      <c r="J10" s="16">
        <v>0</v>
      </c>
      <c r="K10" s="16">
        <v>3</v>
      </c>
      <c r="L10" s="16">
        <v>0</v>
      </c>
      <c r="M10" s="8">
        <v>3</v>
      </c>
      <c r="N10" s="8">
        <v>0</v>
      </c>
      <c r="O10" s="16"/>
      <c r="P10" s="16">
        <v>0</v>
      </c>
      <c r="Q10" s="16">
        <v>0</v>
      </c>
      <c r="R10" s="16">
        <v>0</v>
      </c>
      <c r="S10" s="16">
        <v>0</v>
      </c>
      <c r="T10" s="8">
        <v>0</v>
      </c>
      <c r="U10" s="8">
        <v>0</v>
      </c>
      <c r="V10" s="16"/>
      <c r="W10" s="16">
        <v>6</v>
      </c>
      <c r="X10" s="16">
        <v>1</v>
      </c>
      <c r="Y10" s="16">
        <v>1</v>
      </c>
      <c r="Z10" s="16">
        <v>0</v>
      </c>
      <c r="AA10" s="8">
        <v>7</v>
      </c>
      <c r="AB10" s="8">
        <v>1</v>
      </c>
      <c r="AC10" s="16"/>
      <c r="AD10" s="16">
        <v>0</v>
      </c>
      <c r="AE10" s="16">
        <v>6</v>
      </c>
      <c r="AF10" s="8">
        <v>6</v>
      </c>
      <c r="AH10" s="16">
        <f t="shared" si="14"/>
        <v>16</v>
      </c>
      <c r="AI10" s="14">
        <v>23</v>
      </c>
      <c r="AK10" s="6">
        <f>IFERROR(N10/M10,"-")</f>
        <v>0</v>
      </c>
      <c r="AL10" s="17" t="str">
        <f t="shared" si="22"/>
        <v>-</v>
      </c>
      <c r="AM10" s="17">
        <f t="shared" si="23"/>
        <v>0.14285714285714285</v>
      </c>
      <c r="AN10" s="178">
        <f>IFERROR(AH10/G10,"-")</f>
        <v>3.2</v>
      </c>
    </row>
    <row r="11" spans="1:40" x14ac:dyDescent="0.2">
      <c r="A11" s="8">
        <v>24</v>
      </c>
      <c r="C11" s="221">
        <v>46184</v>
      </c>
      <c r="D11" s="16" t="s">
        <v>59</v>
      </c>
      <c r="E11" s="222">
        <v>46190</v>
      </c>
      <c r="G11" s="16">
        <v>2</v>
      </c>
      <c r="H11" s="16"/>
      <c r="I11" s="16">
        <v>0</v>
      </c>
      <c r="J11" s="16">
        <v>0</v>
      </c>
      <c r="K11" s="16">
        <v>0</v>
      </c>
      <c r="L11" s="16">
        <v>0</v>
      </c>
      <c r="M11" s="8">
        <v>0</v>
      </c>
      <c r="N11" s="8">
        <v>0</v>
      </c>
      <c r="O11" s="16"/>
      <c r="P11" s="16">
        <v>0</v>
      </c>
      <c r="Q11" s="16">
        <v>0</v>
      </c>
      <c r="R11" s="16">
        <v>0</v>
      </c>
      <c r="S11" s="16">
        <v>0</v>
      </c>
      <c r="T11" s="8">
        <v>0</v>
      </c>
      <c r="U11" s="8">
        <v>0</v>
      </c>
      <c r="V11" s="16"/>
      <c r="W11" s="16">
        <v>1</v>
      </c>
      <c r="X11" s="16">
        <v>0</v>
      </c>
      <c r="Y11" s="16">
        <v>1</v>
      </c>
      <c r="Z11" s="16">
        <v>0</v>
      </c>
      <c r="AA11" s="8">
        <v>2</v>
      </c>
      <c r="AB11" s="8">
        <v>0</v>
      </c>
      <c r="AC11" s="16"/>
      <c r="AD11" s="16">
        <v>0</v>
      </c>
      <c r="AE11" s="16">
        <v>1</v>
      </c>
      <c r="AF11" s="8">
        <v>1</v>
      </c>
      <c r="AH11" s="16">
        <f t="shared" si="14"/>
        <v>3</v>
      </c>
      <c r="AI11" s="14">
        <v>24</v>
      </c>
      <c r="AK11" s="6" t="str">
        <f>IFERROR(N11/M11,"-")</f>
        <v>-</v>
      </c>
      <c r="AL11" s="17" t="str">
        <f t="shared" si="22"/>
        <v>-</v>
      </c>
      <c r="AM11" s="17">
        <f t="shared" si="23"/>
        <v>0</v>
      </c>
      <c r="AN11" s="178">
        <f t="shared" ref="AN11:AN12" si="24">IFERROR(AH11/G11,"-")</f>
        <v>1.5</v>
      </c>
    </row>
    <row r="12" spans="1:40" x14ac:dyDescent="0.2">
      <c r="A12" s="8">
        <v>25</v>
      </c>
      <c r="C12" s="221">
        <v>46191</v>
      </c>
      <c r="D12" s="16" t="s">
        <v>59</v>
      </c>
      <c r="E12" s="222">
        <v>46197</v>
      </c>
      <c r="G12" s="16">
        <v>4</v>
      </c>
      <c r="H12" s="16"/>
      <c r="I12" s="16">
        <v>1</v>
      </c>
      <c r="J12" s="16">
        <v>0</v>
      </c>
      <c r="K12" s="16">
        <v>4</v>
      </c>
      <c r="L12" s="16">
        <v>1</v>
      </c>
      <c r="M12" s="8">
        <v>5</v>
      </c>
      <c r="N12" s="8">
        <v>1</v>
      </c>
      <c r="O12" s="16"/>
      <c r="P12" s="16">
        <v>0</v>
      </c>
      <c r="Q12" s="16">
        <v>0</v>
      </c>
      <c r="R12" s="16">
        <v>0</v>
      </c>
      <c r="S12" s="16">
        <v>0</v>
      </c>
      <c r="T12" s="8">
        <f>P12+R12</f>
        <v>0</v>
      </c>
      <c r="U12" s="8">
        <f>Q12+S12</f>
        <v>0</v>
      </c>
      <c r="V12" s="16"/>
      <c r="W12" s="16">
        <v>5</v>
      </c>
      <c r="X12" s="16">
        <v>1</v>
      </c>
      <c r="Y12" s="16">
        <v>3</v>
      </c>
      <c r="Z12" s="16">
        <v>0</v>
      </c>
      <c r="AA12" s="8">
        <f>W12+Y12</f>
        <v>8</v>
      </c>
      <c r="AB12" s="8">
        <f>X12+Z12</f>
        <v>1</v>
      </c>
      <c r="AC12" s="16"/>
      <c r="AD12" s="16">
        <v>0</v>
      </c>
      <c r="AE12" s="16">
        <v>7</v>
      </c>
      <c r="AF12" s="8">
        <f>AE12+AD12</f>
        <v>7</v>
      </c>
      <c r="AH12" s="16">
        <f t="shared" si="14"/>
        <v>20</v>
      </c>
      <c r="AI12" s="14">
        <v>25</v>
      </c>
      <c r="AK12" s="6">
        <f>IFERROR(N12/M12,"-")</f>
        <v>0.2</v>
      </c>
      <c r="AL12" s="17" t="str">
        <f t="shared" si="22"/>
        <v>-</v>
      </c>
      <c r="AM12" s="17">
        <f t="shared" si="23"/>
        <v>0.125</v>
      </c>
      <c r="AN12" s="178">
        <f t="shared" si="24"/>
        <v>5</v>
      </c>
    </row>
    <row r="13" spans="1:40" x14ac:dyDescent="0.2">
      <c r="A13" s="16">
        <v>26</v>
      </c>
      <c r="C13" s="221">
        <f>C8+7</f>
        <v>45833</v>
      </c>
      <c r="D13" s="16" t="s">
        <v>59</v>
      </c>
      <c r="E13" s="222">
        <f t="shared" si="0"/>
        <v>45839</v>
      </c>
      <c r="G13" s="16">
        <v>5</v>
      </c>
      <c r="H13" s="16"/>
      <c r="I13" s="16">
        <v>0</v>
      </c>
      <c r="J13" s="16">
        <v>0</v>
      </c>
      <c r="K13" s="16">
        <v>19</v>
      </c>
      <c r="L13" s="16">
        <v>1</v>
      </c>
      <c r="M13" s="8">
        <v>19</v>
      </c>
      <c r="N13" s="8">
        <v>1</v>
      </c>
      <c r="O13" s="16"/>
      <c r="P13" s="16">
        <v>0</v>
      </c>
      <c r="Q13" s="16">
        <v>0</v>
      </c>
      <c r="R13" s="16">
        <v>0</v>
      </c>
      <c r="S13" s="16">
        <v>0</v>
      </c>
      <c r="T13" s="8">
        <v>0</v>
      </c>
      <c r="U13" s="8">
        <v>0</v>
      </c>
      <c r="V13" s="16"/>
      <c r="W13" s="16">
        <v>4</v>
      </c>
      <c r="X13" s="16">
        <v>0</v>
      </c>
      <c r="Y13" s="16">
        <v>3</v>
      </c>
      <c r="Z13" s="16">
        <v>1</v>
      </c>
      <c r="AA13" s="8">
        <v>7</v>
      </c>
      <c r="AB13" s="8">
        <v>1</v>
      </c>
      <c r="AC13" s="16"/>
      <c r="AD13" s="16">
        <v>1</v>
      </c>
      <c r="AE13" s="16">
        <v>6</v>
      </c>
      <c r="AF13" s="8">
        <v>7</v>
      </c>
      <c r="AH13" s="16">
        <f t="shared" si="14"/>
        <v>33</v>
      </c>
      <c r="AI13" s="14">
        <v>26</v>
      </c>
      <c r="AK13" s="6">
        <f>IFERROR(N13/M13,"-")</f>
        <v>5.2631578947368418E-2</v>
      </c>
      <c r="AL13" s="17" t="str">
        <f t="shared" si="20"/>
        <v>-</v>
      </c>
      <c r="AM13" s="17">
        <f t="shared" si="21"/>
        <v>0.14285714285714285</v>
      </c>
      <c r="AN13" s="178">
        <f t="shared" si="8"/>
        <v>6.6</v>
      </c>
    </row>
    <row r="14" spans="1:40" x14ac:dyDescent="0.2">
      <c r="A14" s="16">
        <v>27</v>
      </c>
      <c r="C14" s="221">
        <f t="shared" si="9"/>
        <v>45840</v>
      </c>
      <c r="D14" s="16" t="s">
        <v>59</v>
      </c>
      <c r="E14" s="222">
        <f t="shared" si="0"/>
        <v>45846</v>
      </c>
      <c r="G14" s="16">
        <v>5</v>
      </c>
      <c r="H14" s="16"/>
      <c r="I14" s="16">
        <v>8</v>
      </c>
      <c r="J14" s="16">
        <v>2</v>
      </c>
      <c r="K14" s="16">
        <v>99</v>
      </c>
      <c r="L14" s="16">
        <v>17</v>
      </c>
      <c r="M14" s="8">
        <v>107</v>
      </c>
      <c r="N14" s="8">
        <v>19</v>
      </c>
      <c r="O14" s="16"/>
      <c r="P14" s="16">
        <v>0</v>
      </c>
      <c r="Q14" s="16">
        <v>0</v>
      </c>
      <c r="R14" s="16">
        <v>0</v>
      </c>
      <c r="S14" s="16">
        <v>0</v>
      </c>
      <c r="T14" s="8">
        <v>0</v>
      </c>
      <c r="U14" s="8">
        <v>0</v>
      </c>
      <c r="V14" s="16"/>
      <c r="W14" s="16">
        <v>1</v>
      </c>
      <c r="X14" s="16">
        <v>0</v>
      </c>
      <c r="Y14" s="16">
        <v>9</v>
      </c>
      <c r="Z14" s="16">
        <v>0</v>
      </c>
      <c r="AA14" s="8">
        <v>10</v>
      </c>
      <c r="AB14" s="8">
        <v>0</v>
      </c>
      <c r="AC14" s="16"/>
      <c r="AD14" s="16">
        <v>3</v>
      </c>
      <c r="AE14" s="16">
        <v>6</v>
      </c>
      <c r="AF14" s="8">
        <v>9</v>
      </c>
      <c r="AH14" s="16">
        <f t="shared" si="14"/>
        <v>126</v>
      </c>
      <c r="AI14" s="14">
        <v>27</v>
      </c>
      <c r="AK14" s="6">
        <f t="shared" si="19"/>
        <v>0.17757009345794392</v>
      </c>
      <c r="AL14" s="17" t="str">
        <f t="shared" si="20"/>
        <v>-</v>
      </c>
      <c r="AM14" s="17">
        <f t="shared" si="21"/>
        <v>0</v>
      </c>
      <c r="AN14" s="178">
        <f t="shared" si="8"/>
        <v>25.2</v>
      </c>
    </row>
    <row r="15" spans="1:40" x14ac:dyDescent="0.2">
      <c r="A15" s="16">
        <v>28</v>
      </c>
      <c r="C15" s="221">
        <f t="shared" si="9"/>
        <v>45847</v>
      </c>
      <c r="D15" s="16" t="s">
        <v>59</v>
      </c>
      <c r="E15" s="222">
        <f t="shared" si="0"/>
        <v>45853</v>
      </c>
      <c r="G15" s="16">
        <v>5</v>
      </c>
      <c r="H15" s="16"/>
      <c r="I15" s="16">
        <v>10</v>
      </c>
      <c r="J15" s="16">
        <v>1</v>
      </c>
      <c r="K15" s="16">
        <v>88</v>
      </c>
      <c r="L15" s="16">
        <v>14</v>
      </c>
      <c r="M15" s="8">
        <v>98</v>
      </c>
      <c r="N15" s="8">
        <v>15</v>
      </c>
      <c r="O15" s="16"/>
      <c r="P15" s="16">
        <v>0</v>
      </c>
      <c r="Q15" s="16">
        <v>0</v>
      </c>
      <c r="R15" s="16">
        <v>0</v>
      </c>
      <c r="S15" s="16">
        <v>0</v>
      </c>
      <c r="T15" s="8">
        <v>0</v>
      </c>
      <c r="U15" s="8">
        <v>0</v>
      </c>
      <c r="V15" s="16"/>
      <c r="W15" s="16">
        <v>2</v>
      </c>
      <c r="X15" s="16">
        <v>0</v>
      </c>
      <c r="Y15" s="16">
        <v>9</v>
      </c>
      <c r="Z15" s="16">
        <v>3</v>
      </c>
      <c r="AA15" s="8">
        <v>11</v>
      </c>
      <c r="AB15" s="8">
        <v>3</v>
      </c>
      <c r="AC15" s="16"/>
      <c r="AD15" s="16">
        <v>0</v>
      </c>
      <c r="AE15" s="16">
        <v>7</v>
      </c>
      <c r="AF15" s="8">
        <v>7</v>
      </c>
      <c r="AH15" s="16">
        <f t="shared" si="14"/>
        <v>116</v>
      </c>
      <c r="AI15" s="14">
        <v>28</v>
      </c>
      <c r="AK15" s="6">
        <f>IFERROR(N15/M15,"-")</f>
        <v>0.15306122448979592</v>
      </c>
      <c r="AL15" s="17" t="str">
        <f>IFERROR(U15/T15,"-")</f>
        <v>-</v>
      </c>
      <c r="AM15" s="17">
        <f>IFERROR(AB15/AA15,"-")</f>
        <v>0.27272727272727271</v>
      </c>
      <c r="AN15" s="178">
        <f>IFERROR(AH15/G15,"-")</f>
        <v>23.2</v>
      </c>
    </row>
    <row r="16" spans="1:40" s="7" customFormat="1" x14ac:dyDescent="0.2">
      <c r="A16" s="16">
        <v>29</v>
      </c>
      <c r="C16" s="221">
        <f t="shared" si="9"/>
        <v>45854</v>
      </c>
      <c r="D16" s="16" t="s">
        <v>59</v>
      </c>
      <c r="E16" s="222">
        <f t="shared" si="0"/>
        <v>45860</v>
      </c>
      <c r="G16" s="16">
        <v>5</v>
      </c>
      <c r="H16" s="16"/>
      <c r="I16" s="16">
        <v>11</v>
      </c>
      <c r="J16" s="16">
        <v>2</v>
      </c>
      <c r="K16" s="16">
        <v>24</v>
      </c>
      <c r="L16" s="16">
        <v>5</v>
      </c>
      <c r="M16" s="8">
        <v>35</v>
      </c>
      <c r="N16" s="8">
        <v>7</v>
      </c>
      <c r="O16" s="8"/>
      <c r="P16" s="16">
        <v>0</v>
      </c>
      <c r="Q16" s="16">
        <v>0</v>
      </c>
      <c r="R16" s="16">
        <v>0</v>
      </c>
      <c r="S16" s="16">
        <v>0</v>
      </c>
      <c r="T16" s="8">
        <v>0</v>
      </c>
      <c r="U16" s="8">
        <v>0</v>
      </c>
      <c r="V16" s="8"/>
      <c r="W16" s="16">
        <v>2</v>
      </c>
      <c r="X16" s="16">
        <v>0</v>
      </c>
      <c r="Y16" s="16">
        <v>3</v>
      </c>
      <c r="Z16" s="16">
        <v>0</v>
      </c>
      <c r="AA16" s="8">
        <v>5</v>
      </c>
      <c r="AB16" s="8">
        <v>0</v>
      </c>
      <c r="AC16" s="8"/>
      <c r="AD16" s="16">
        <v>0</v>
      </c>
      <c r="AE16" s="16">
        <v>3</v>
      </c>
      <c r="AF16" s="8">
        <v>3</v>
      </c>
      <c r="AH16" s="16">
        <f t="shared" si="14"/>
        <v>43</v>
      </c>
      <c r="AI16" s="14">
        <v>29</v>
      </c>
      <c r="AK16" s="6">
        <f>IFERROR(N16/M16,"-")</f>
        <v>0.2</v>
      </c>
      <c r="AL16" s="17" t="str">
        <f>IFERROR(U16/T16,"-")</f>
        <v>-</v>
      </c>
      <c r="AM16" s="17">
        <f>IFERROR(AB16/AA16,"-")</f>
        <v>0</v>
      </c>
      <c r="AN16" s="178">
        <f>IFERROR(AH16/G16,"-")</f>
        <v>8.6</v>
      </c>
    </row>
    <row r="17" spans="1:40" s="7" customFormat="1" x14ac:dyDescent="0.2">
      <c r="A17" s="16">
        <v>30</v>
      </c>
      <c r="C17" s="221">
        <f t="shared" si="9"/>
        <v>45861</v>
      </c>
      <c r="D17" s="16" t="s">
        <v>59</v>
      </c>
      <c r="E17" s="222">
        <f t="shared" si="0"/>
        <v>45867</v>
      </c>
      <c r="G17" s="16">
        <v>5</v>
      </c>
      <c r="H17" s="16"/>
      <c r="I17" s="16">
        <v>51</v>
      </c>
      <c r="J17" s="16">
        <v>7</v>
      </c>
      <c r="K17" s="16">
        <v>119</v>
      </c>
      <c r="L17" s="16">
        <v>17</v>
      </c>
      <c r="M17" s="8">
        <v>170</v>
      </c>
      <c r="N17" s="8">
        <v>24</v>
      </c>
      <c r="O17" s="8"/>
      <c r="P17" s="16">
        <v>0</v>
      </c>
      <c r="Q17" s="16">
        <v>0</v>
      </c>
      <c r="R17" s="16">
        <v>0</v>
      </c>
      <c r="S17" s="16">
        <v>0</v>
      </c>
      <c r="T17" s="8">
        <v>0</v>
      </c>
      <c r="U17" s="8">
        <v>0</v>
      </c>
      <c r="V17" s="8"/>
      <c r="W17" s="16">
        <v>0</v>
      </c>
      <c r="X17" s="16">
        <v>0</v>
      </c>
      <c r="Y17" s="16">
        <v>6</v>
      </c>
      <c r="Z17" s="16">
        <v>0</v>
      </c>
      <c r="AA17" s="8">
        <v>6</v>
      </c>
      <c r="AB17" s="8">
        <v>0</v>
      </c>
      <c r="AC17" s="8"/>
      <c r="AD17" s="16">
        <v>0</v>
      </c>
      <c r="AE17" s="16">
        <v>2</v>
      </c>
      <c r="AF17" s="8">
        <v>2</v>
      </c>
      <c r="AH17" s="16">
        <f t="shared" si="14"/>
        <v>178</v>
      </c>
      <c r="AI17" s="14">
        <v>30</v>
      </c>
      <c r="AK17" s="6">
        <f>IFERROR(N17/M17,"-")</f>
        <v>0.14117647058823529</v>
      </c>
      <c r="AL17" s="17" t="str">
        <f>IFERROR(U17/T17,"-")</f>
        <v>-</v>
      </c>
      <c r="AM17" s="17">
        <f>IFERROR(AB17/AA17,"-")</f>
        <v>0</v>
      </c>
      <c r="AN17" s="178">
        <f>IFERROR(AH17/G17,"-")</f>
        <v>35.6</v>
      </c>
    </row>
    <row r="18" spans="1:40" x14ac:dyDescent="0.2">
      <c r="A18" s="16">
        <v>31</v>
      </c>
      <c r="B18" s="16"/>
      <c r="C18" s="221">
        <f t="shared" si="9"/>
        <v>45868</v>
      </c>
      <c r="D18" s="16" t="s">
        <v>59</v>
      </c>
      <c r="E18" s="222">
        <f t="shared" si="0"/>
        <v>45874</v>
      </c>
      <c r="F18" s="16"/>
      <c r="G18" s="16">
        <v>5</v>
      </c>
      <c r="H18" s="16"/>
      <c r="I18" s="18">
        <v>101</v>
      </c>
      <c r="J18" s="18">
        <v>7</v>
      </c>
      <c r="K18" s="18">
        <v>94</v>
      </c>
      <c r="L18" s="18">
        <v>10</v>
      </c>
      <c r="M18" s="8">
        <v>195</v>
      </c>
      <c r="N18" s="8">
        <v>17</v>
      </c>
      <c r="O18" s="8"/>
      <c r="P18" s="16">
        <v>0</v>
      </c>
      <c r="Q18" s="16">
        <v>0</v>
      </c>
      <c r="R18" s="16">
        <v>0</v>
      </c>
      <c r="S18" s="16">
        <v>0</v>
      </c>
      <c r="T18" s="8">
        <v>0</v>
      </c>
      <c r="U18" s="8">
        <v>0</v>
      </c>
      <c r="V18" s="8"/>
      <c r="W18" s="16">
        <v>2</v>
      </c>
      <c r="X18" s="16">
        <v>0</v>
      </c>
      <c r="Y18" s="16">
        <v>9</v>
      </c>
      <c r="Z18" s="16">
        <v>0</v>
      </c>
      <c r="AA18" s="8">
        <v>11</v>
      </c>
      <c r="AB18" s="8">
        <v>0</v>
      </c>
      <c r="AC18" s="8"/>
      <c r="AD18" s="16">
        <v>0</v>
      </c>
      <c r="AE18" s="16">
        <v>2</v>
      </c>
      <c r="AF18" s="8">
        <v>2</v>
      </c>
      <c r="AH18" s="16">
        <f t="shared" si="14"/>
        <v>208</v>
      </c>
      <c r="AI18" s="14">
        <v>31</v>
      </c>
      <c r="AK18" s="6">
        <f t="shared" ref="AK18:AK37" si="25">IFERROR(N18/M18,"-")</f>
        <v>8.7179487179487175E-2</v>
      </c>
      <c r="AL18" s="17" t="str">
        <f t="shared" ref="AL18:AL37" si="26">IFERROR(U18/T18,"-")</f>
        <v>-</v>
      </c>
      <c r="AM18" s="17">
        <f t="shared" ref="AM18:AM37" si="27">IFERROR(AB18/AA18,"-")</f>
        <v>0</v>
      </c>
      <c r="AN18" s="178">
        <f t="shared" ref="AN18:AN37" si="28">IFERROR(AH18/G18,"-")</f>
        <v>41.6</v>
      </c>
    </row>
    <row r="19" spans="1:40" ht="14.25" x14ac:dyDescent="0.2">
      <c r="A19" s="16">
        <v>32</v>
      </c>
      <c r="B19" s="16"/>
      <c r="C19" s="221">
        <f t="shared" si="9"/>
        <v>45875</v>
      </c>
      <c r="D19" s="16" t="s">
        <v>59</v>
      </c>
      <c r="E19" s="222">
        <f t="shared" si="0"/>
        <v>45881</v>
      </c>
      <c r="F19" s="19"/>
      <c r="G19" s="16">
        <v>5</v>
      </c>
      <c r="H19" s="16"/>
      <c r="I19" s="16">
        <v>68</v>
      </c>
      <c r="J19" s="16">
        <v>13</v>
      </c>
      <c r="K19" s="16">
        <v>65</v>
      </c>
      <c r="L19" s="16">
        <v>10</v>
      </c>
      <c r="M19" s="8">
        <v>133</v>
      </c>
      <c r="N19" s="8">
        <v>23</v>
      </c>
      <c r="O19" s="8"/>
      <c r="P19" s="16">
        <v>0</v>
      </c>
      <c r="Q19" s="16">
        <v>0</v>
      </c>
      <c r="R19" s="16">
        <v>0</v>
      </c>
      <c r="S19" s="16">
        <v>0</v>
      </c>
      <c r="T19" s="8">
        <v>0</v>
      </c>
      <c r="U19" s="8">
        <v>0</v>
      </c>
      <c r="V19" s="8"/>
      <c r="W19" s="16">
        <v>0</v>
      </c>
      <c r="X19" s="16">
        <v>0</v>
      </c>
      <c r="Y19" s="16">
        <v>6</v>
      </c>
      <c r="Z19" s="16">
        <v>1</v>
      </c>
      <c r="AA19" s="8">
        <v>6</v>
      </c>
      <c r="AB19" s="8">
        <v>1</v>
      </c>
      <c r="AC19" s="8"/>
      <c r="AD19" s="16">
        <v>0</v>
      </c>
      <c r="AE19" s="16">
        <v>0</v>
      </c>
      <c r="AF19" s="8">
        <v>0</v>
      </c>
      <c r="AH19" s="16">
        <f t="shared" si="14"/>
        <v>139</v>
      </c>
      <c r="AI19" s="14">
        <v>32</v>
      </c>
      <c r="AK19" s="6">
        <f t="shared" si="25"/>
        <v>0.17293233082706766</v>
      </c>
      <c r="AL19" s="17" t="str">
        <f t="shared" si="26"/>
        <v>-</v>
      </c>
      <c r="AM19" s="17">
        <f t="shared" si="27"/>
        <v>0.16666666666666666</v>
      </c>
      <c r="AN19" s="178">
        <f t="shared" si="28"/>
        <v>27.8</v>
      </c>
    </row>
    <row r="20" spans="1:40" ht="14.25" x14ac:dyDescent="0.2">
      <c r="A20" s="16">
        <v>33</v>
      </c>
      <c r="B20" s="16"/>
      <c r="C20" s="221">
        <f t="shared" si="9"/>
        <v>45882</v>
      </c>
      <c r="D20" s="16" t="s">
        <v>59</v>
      </c>
      <c r="E20" s="222">
        <f t="shared" si="0"/>
        <v>45888</v>
      </c>
      <c r="F20" s="19"/>
      <c r="G20" s="16">
        <v>5</v>
      </c>
      <c r="H20" s="16"/>
      <c r="I20" s="16">
        <v>9</v>
      </c>
      <c r="J20" s="16">
        <v>1</v>
      </c>
      <c r="K20" s="16">
        <v>8</v>
      </c>
      <c r="L20" s="16">
        <v>0</v>
      </c>
      <c r="M20" s="8">
        <v>17</v>
      </c>
      <c r="N20" s="8">
        <v>1</v>
      </c>
      <c r="O20" s="8"/>
      <c r="P20" s="16">
        <v>0</v>
      </c>
      <c r="Q20" s="16">
        <v>0</v>
      </c>
      <c r="R20" s="16">
        <v>0</v>
      </c>
      <c r="S20" s="16">
        <v>0</v>
      </c>
      <c r="T20" s="8">
        <v>0</v>
      </c>
      <c r="U20" s="8">
        <v>0</v>
      </c>
      <c r="V20" s="8"/>
      <c r="W20" s="16">
        <v>2</v>
      </c>
      <c r="X20" s="16">
        <v>0</v>
      </c>
      <c r="Y20" s="16">
        <v>1</v>
      </c>
      <c r="Z20" s="16">
        <v>0</v>
      </c>
      <c r="AA20" s="8">
        <v>3</v>
      </c>
      <c r="AB20" s="8">
        <v>0</v>
      </c>
      <c r="AC20" s="8"/>
      <c r="AD20" s="16">
        <v>1</v>
      </c>
      <c r="AE20" s="16">
        <v>1</v>
      </c>
      <c r="AF20" s="8">
        <v>2</v>
      </c>
      <c r="AH20" s="16">
        <f t="shared" si="14"/>
        <v>22</v>
      </c>
      <c r="AI20" s="14">
        <v>33</v>
      </c>
      <c r="AK20" s="6">
        <f t="shared" si="25"/>
        <v>5.8823529411764705E-2</v>
      </c>
      <c r="AL20" s="17" t="str">
        <f t="shared" si="26"/>
        <v>-</v>
      </c>
      <c r="AM20" s="17">
        <f t="shared" si="27"/>
        <v>0</v>
      </c>
      <c r="AN20" s="178">
        <f t="shared" si="28"/>
        <v>4.4000000000000004</v>
      </c>
    </row>
    <row r="21" spans="1:40" ht="14.25" x14ac:dyDescent="0.2">
      <c r="A21" s="16">
        <v>34</v>
      </c>
      <c r="B21" s="16"/>
      <c r="C21" s="221">
        <f t="shared" si="9"/>
        <v>45889</v>
      </c>
      <c r="D21" s="16" t="s">
        <v>59</v>
      </c>
      <c r="E21" s="222">
        <f t="shared" si="0"/>
        <v>45895</v>
      </c>
      <c r="F21" s="19"/>
      <c r="G21" s="16">
        <v>5</v>
      </c>
      <c r="H21" s="16"/>
      <c r="I21" s="16">
        <f>COUNTIFS('[1]Unique Fish'!$C:$C, "1596", '[1]Unique Fish'!$D:$D, "&lt;55",'[1]Unique Fish'!$I:$I,'[1]JC Weir-2026'!$A21,'[1]Unique Fish'!$F:$F,"FALSE")</f>
        <v>35</v>
      </c>
      <c r="J21" s="16">
        <f>COUNTIFS('[1]Unique Fish'!$C:$C, "1596", '[1]Unique Fish'!$D:$D, "&lt;55",'[1]Unique Fish'!$I:$I,'[1]JC Weir-2026'!$A21,'[1]Unique Fish'!$E:$E,"AD",'[1]Unique Fish'!$F:$F,"FALSE")</f>
        <v>5</v>
      </c>
      <c r="K21" s="16">
        <f>COUNTIFS('[1]Unique Fish'!$C:$C, "1596", '[1]Unique Fish'!$D:$D, "&gt;54",'[1]Unique Fish'!$I:$I,'[1]JC Weir-2026'!$A21,'[1]Unique Fish'!$F:$F,"FALSE")</f>
        <v>22</v>
      </c>
      <c r="L21" s="16">
        <f>COUNTIFS('[1]Unique Fish'!$C:$C, "1596", '[1]Unique Fish'!$D:$D, "&gt;54",'[1]Unique Fish'!$I:$I,'[1]JC Weir-2026'!$A21,'[1]Unique Fish'!$E:$E,"AD",'[1]Unique Fish'!$F:$F,"FALSE")</f>
        <v>4</v>
      </c>
      <c r="M21" s="8">
        <f t="shared" ref="M21:N22" si="29">I21+K21</f>
        <v>57</v>
      </c>
      <c r="N21" s="8">
        <f t="shared" si="29"/>
        <v>9</v>
      </c>
      <c r="O21" s="16"/>
      <c r="P21" s="16">
        <f>COUNTIFS('[1]Unique Fish'!$C:$C, "1595", '[1]Unique Fish'!$D:$D, "&lt;55",'[1]Unique Fish'!$I:$I,'[1]JC Weir-2026'!$A21,'[1]Unique Fish'!$F:$F,"FALSE")</f>
        <v>0</v>
      </c>
      <c r="Q21" s="16">
        <f>COUNTIFS('[1]Unique Fish'!$C:$C, "1595", '[1]Unique Fish'!$D:$D, "&lt;55",'[1]Unique Fish'!$I:$I,'[1]JC Weir-2026'!$A21,'[1]Unique Fish'!$E:$E,"AD",'[1]Unique Fish'!$F:$F,"FALSE")</f>
        <v>0</v>
      </c>
      <c r="R21" s="16">
        <f>COUNTIFS('[1]Unique Fish'!$C:$C, "1595", '[1]Unique Fish'!$D:$D, "&gt;54",'[1]Unique Fish'!$I:$I,'[1]JC Weir-2026'!$A21,'[1]Unique Fish'!$F:$F,"FALSE")</f>
        <v>0</v>
      </c>
      <c r="S21" s="16">
        <f>COUNTIFS('[1]Unique Fish'!$C:$C, "1595", '[1]Unique Fish'!$D:$D, "&gt;54",'[1]Unique Fish'!$I:$I,'[1]JC Weir-2026'!$A21,'[1]Unique Fish'!$E:$E,"AD",'[1]Unique Fish'!$F:$F,"FALSE")</f>
        <v>0</v>
      </c>
      <c r="T21" s="8">
        <f t="shared" ref="T21:U22" si="30">P21+R21</f>
        <v>0</v>
      </c>
      <c r="U21" s="8">
        <f t="shared" si="30"/>
        <v>0</v>
      </c>
      <c r="V21" s="16"/>
      <c r="W21" s="16">
        <f>COUNTIFS('[1]Unique Fish'!$C:$C, "10482", '[1]Unique Fish'!$D:$D, "&lt;42",'[1]Unique Fish'!$I:$I,'[1]JC Weir-2026'!$A21,'[1]Unique Fish'!$F:$F,"FALSE")</f>
        <v>2</v>
      </c>
      <c r="X21" s="16">
        <f>COUNTIFS('[1]Unique Fish'!$C:$C, "10482", '[1]Unique Fish'!$D:$D, "&lt;42",'[1]Unique Fish'!$I:$I,'[1]JC Weir-2026'!$A21,'[1]Unique Fish'!$E:$E,"AD",'[1]Unique Fish'!$F:$F,"FALSE")</f>
        <v>0</v>
      </c>
      <c r="Y21" s="16">
        <f>COUNTIFS('[1]Unique Fish'!$C:$C, "10482", '[1]Unique Fish'!$D:$D, "&gt;41",'[1]Unique Fish'!$I:$I,'[1]JC Weir-2026'!$A21,'[1]Unique Fish'!$F:$F,"FALSE")</f>
        <v>1</v>
      </c>
      <c r="Z21" s="16">
        <f>COUNTIFS('[1]Unique Fish'!$C:$C, "10482", '[1]Unique Fish'!$D:$D, "&gt;41",'[1]Unique Fish'!$I:$I,'[1]JC Weir-2026'!$A21,'[1]Unique Fish'!$E:$E,"AD",'[1]Unique Fish'!$F:$F,"FALSE")</f>
        <v>1</v>
      </c>
      <c r="AA21" s="8">
        <f t="shared" ref="AA21:AB22" si="31">W21+Y21</f>
        <v>3</v>
      </c>
      <c r="AB21" s="8">
        <f t="shared" si="31"/>
        <v>1</v>
      </c>
      <c r="AC21" s="16"/>
      <c r="AD21" s="16">
        <f>COUNTIFS('[1]Unique Fish'!$C:$C, "1614", '[1]Unique Fish'!$D:$D, "&lt;42",'[1]Unique Fish'!$I:$I,'[1]JC Weir-2026'!$A21,'[1]Unique Fish'!$F:$F,"FALSE")</f>
        <v>0</v>
      </c>
      <c r="AE21" s="16">
        <f>COUNTIFS('[1]Unique Fish'!$C:$C, "1614", '[1]Unique Fish'!$D:$D, "&gt;41",'[1]Unique Fish'!$I:$I,'[1]JC Weir-2026'!$A21,'[1]Unique Fish'!$F:$F,"FALSE")</f>
        <v>0</v>
      </c>
      <c r="AF21" s="8">
        <f t="shared" ref="AF21:AF22" si="32">AE21+AD21</f>
        <v>0</v>
      </c>
      <c r="AH21" s="16">
        <f t="shared" si="14"/>
        <v>60</v>
      </c>
      <c r="AI21" s="14">
        <v>34</v>
      </c>
      <c r="AK21" s="6">
        <f t="shared" si="25"/>
        <v>0.15789473684210525</v>
      </c>
      <c r="AL21" s="17" t="str">
        <f t="shared" si="26"/>
        <v>-</v>
      </c>
      <c r="AM21" s="17">
        <f t="shared" si="27"/>
        <v>0.33333333333333331</v>
      </c>
      <c r="AN21" s="178">
        <f t="shared" si="28"/>
        <v>12</v>
      </c>
    </row>
    <row r="22" spans="1:40" ht="14.25" x14ac:dyDescent="0.2">
      <c r="A22" s="16">
        <v>35</v>
      </c>
      <c r="B22" s="16"/>
      <c r="C22" s="221">
        <f t="shared" si="9"/>
        <v>45896</v>
      </c>
      <c r="D22" s="16" t="s">
        <v>59</v>
      </c>
      <c r="E22" s="222">
        <f t="shared" si="0"/>
        <v>45902</v>
      </c>
      <c r="F22" s="19"/>
      <c r="G22" s="16">
        <v>2</v>
      </c>
      <c r="H22" s="16"/>
      <c r="I22" s="16">
        <v>2</v>
      </c>
      <c r="J22" s="16">
        <v>0</v>
      </c>
      <c r="K22" s="16">
        <v>7</v>
      </c>
      <c r="L22" s="16">
        <v>0</v>
      </c>
      <c r="M22" s="8">
        <f t="shared" si="29"/>
        <v>9</v>
      </c>
      <c r="N22" s="8">
        <f t="shared" si="29"/>
        <v>0</v>
      </c>
      <c r="O22" s="16"/>
      <c r="P22" s="16">
        <v>0</v>
      </c>
      <c r="Q22" s="16">
        <v>0</v>
      </c>
      <c r="R22" s="16">
        <v>0</v>
      </c>
      <c r="S22" s="16">
        <v>0</v>
      </c>
      <c r="T22" s="8">
        <v>0</v>
      </c>
      <c r="U22" s="8">
        <v>0</v>
      </c>
      <c r="V22" s="16"/>
      <c r="W22" s="16">
        <v>0</v>
      </c>
      <c r="X22" s="16">
        <v>0</v>
      </c>
      <c r="Y22" s="16">
        <v>1</v>
      </c>
      <c r="Z22" s="16">
        <v>1</v>
      </c>
      <c r="AA22" s="8">
        <f t="shared" si="31"/>
        <v>1</v>
      </c>
      <c r="AB22" s="8">
        <f t="shared" si="31"/>
        <v>1</v>
      </c>
      <c r="AC22" s="16"/>
      <c r="AD22" s="16">
        <v>0</v>
      </c>
      <c r="AE22" s="16">
        <v>0</v>
      </c>
      <c r="AF22" s="8">
        <v>0</v>
      </c>
      <c r="AH22" s="16">
        <f t="shared" si="14"/>
        <v>10</v>
      </c>
      <c r="AI22" s="14">
        <v>35</v>
      </c>
      <c r="AK22" s="6">
        <f t="shared" si="25"/>
        <v>0</v>
      </c>
      <c r="AL22" s="17" t="str">
        <f t="shared" si="26"/>
        <v>-</v>
      </c>
      <c r="AM22" s="17">
        <f t="shared" si="27"/>
        <v>1</v>
      </c>
      <c r="AN22" s="178">
        <f t="shared" si="28"/>
        <v>5</v>
      </c>
    </row>
    <row r="23" spans="1:40" ht="14.25" x14ac:dyDescent="0.2">
      <c r="A23" s="16">
        <v>36</v>
      </c>
      <c r="B23" s="16"/>
      <c r="C23" s="221">
        <f t="shared" si="9"/>
        <v>45903</v>
      </c>
      <c r="D23" s="16" t="s">
        <v>59</v>
      </c>
      <c r="E23" s="222">
        <f t="shared" si="0"/>
        <v>45909</v>
      </c>
      <c r="F23" s="19"/>
      <c r="G23" s="16"/>
      <c r="H23" s="16"/>
      <c r="I23" s="16"/>
      <c r="J23" s="16"/>
      <c r="K23" s="16"/>
      <c r="L23" s="16"/>
      <c r="M23" s="8"/>
      <c r="N23" s="8"/>
      <c r="O23" s="8"/>
      <c r="P23" s="16"/>
      <c r="Q23" s="16"/>
      <c r="R23" s="16"/>
      <c r="S23" s="16"/>
      <c r="T23" s="8"/>
      <c r="U23" s="8"/>
      <c r="V23" s="8"/>
      <c r="W23" s="16"/>
      <c r="X23" s="16"/>
      <c r="Y23" s="16"/>
      <c r="Z23" s="16"/>
      <c r="AA23" s="8"/>
      <c r="AB23" s="8"/>
      <c r="AC23" s="8"/>
      <c r="AD23" s="16"/>
      <c r="AE23" s="16"/>
      <c r="AF23" s="8"/>
      <c r="AH23" s="16">
        <f t="shared" si="14"/>
        <v>0</v>
      </c>
      <c r="AI23" s="14">
        <v>36</v>
      </c>
      <c r="AK23" s="6" t="str">
        <f t="shared" si="25"/>
        <v>-</v>
      </c>
      <c r="AL23" s="17" t="str">
        <f t="shared" si="26"/>
        <v>-</v>
      </c>
      <c r="AM23" s="17" t="str">
        <f t="shared" si="27"/>
        <v>-</v>
      </c>
      <c r="AN23" s="178" t="str">
        <f t="shared" si="28"/>
        <v>-</v>
      </c>
    </row>
    <row r="24" spans="1:40" ht="14.25" x14ac:dyDescent="0.2">
      <c r="A24" s="16">
        <v>37</v>
      </c>
      <c r="B24" s="16"/>
      <c r="C24" s="221">
        <f t="shared" si="9"/>
        <v>45910</v>
      </c>
      <c r="D24" s="16" t="s">
        <v>59</v>
      </c>
      <c r="E24" s="222">
        <f t="shared" si="0"/>
        <v>45916</v>
      </c>
      <c r="F24" s="19"/>
      <c r="G24" s="16"/>
      <c r="H24" s="16"/>
      <c r="I24" s="16"/>
      <c r="J24" s="16"/>
      <c r="K24" s="16"/>
      <c r="L24" s="16"/>
      <c r="M24" s="8"/>
      <c r="N24" s="8"/>
      <c r="O24" s="8"/>
      <c r="P24" s="16"/>
      <c r="Q24" s="16"/>
      <c r="R24" s="16"/>
      <c r="S24" s="16"/>
      <c r="T24" s="8"/>
      <c r="U24" s="8"/>
      <c r="V24" s="8"/>
      <c r="W24" s="16"/>
      <c r="X24" s="16"/>
      <c r="Y24" s="16"/>
      <c r="Z24" s="16"/>
      <c r="AA24" s="8"/>
      <c r="AB24" s="8"/>
      <c r="AC24" s="8"/>
      <c r="AD24" s="16"/>
      <c r="AE24" s="16"/>
      <c r="AF24" s="8"/>
      <c r="AH24" s="16">
        <f t="shared" si="14"/>
        <v>0</v>
      </c>
      <c r="AI24" s="14">
        <v>37</v>
      </c>
      <c r="AK24" s="6" t="str">
        <f t="shared" si="25"/>
        <v>-</v>
      </c>
      <c r="AL24" s="17" t="str">
        <f t="shared" si="26"/>
        <v>-</v>
      </c>
      <c r="AM24" s="17" t="str">
        <f t="shared" si="27"/>
        <v>-</v>
      </c>
      <c r="AN24" s="178" t="str">
        <f t="shared" si="28"/>
        <v>-</v>
      </c>
    </row>
    <row r="25" spans="1:40" x14ac:dyDescent="0.2">
      <c r="A25" s="16">
        <v>38</v>
      </c>
      <c r="B25" s="16"/>
      <c r="C25" s="221">
        <f t="shared" si="9"/>
        <v>45917</v>
      </c>
      <c r="D25" s="16" t="s">
        <v>59</v>
      </c>
      <c r="E25" s="222">
        <f t="shared" si="0"/>
        <v>45923</v>
      </c>
      <c r="F25" s="16"/>
      <c r="G25" s="16"/>
      <c r="H25" s="16"/>
      <c r="I25" s="16"/>
      <c r="J25" s="16"/>
      <c r="K25" s="16"/>
      <c r="L25" s="16"/>
      <c r="M25" s="8"/>
      <c r="N25" s="8"/>
      <c r="O25" s="8"/>
      <c r="P25" s="16"/>
      <c r="Q25" s="16"/>
      <c r="R25" s="16"/>
      <c r="S25" s="16"/>
      <c r="T25" s="8"/>
      <c r="U25" s="8"/>
      <c r="V25" s="8"/>
      <c r="W25" s="16"/>
      <c r="X25" s="16"/>
      <c r="Y25" s="16"/>
      <c r="Z25" s="16"/>
      <c r="AA25" s="8"/>
      <c r="AB25" s="8"/>
      <c r="AC25" s="8"/>
      <c r="AD25" s="16"/>
      <c r="AE25" s="16"/>
      <c r="AF25" s="8"/>
      <c r="AH25" s="16">
        <f t="shared" si="14"/>
        <v>0</v>
      </c>
      <c r="AI25" s="14">
        <v>38</v>
      </c>
      <c r="AK25" s="6" t="str">
        <f t="shared" si="25"/>
        <v>-</v>
      </c>
      <c r="AL25" s="17" t="str">
        <f t="shared" si="26"/>
        <v>-</v>
      </c>
      <c r="AM25" s="17" t="str">
        <f t="shared" si="27"/>
        <v>-</v>
      </c>
      <c r="AN25" s="178" t="str">
        <f t="shared" si="28"/>
        <v>-</v>
      </c>
    </row>
    <row r="26" spans="1:40" x14ac:dyDescent="0.2">
      <c r="A26" s="16">
        <v>39</v>
      </c>
      <c r="B26" s="16"/>
      <c r="C26" s="221">
        <f t="shared" si="9"/>
        <v>45924</v>
      </c>
      <c r="D26" s="16" t="s">
        <v>59</v>
      </c>
      <c r="E26" s="222">
        <f t="shared" ref="E26:E27" si="33">C26+6</f>
        <v>45930</v>
      </c>
      <c r="F26" s="16"/>
      <c r="G26" s="16"/>
      <c r="H26" s="16"/>
      <c r="I26" s="16"/>
      <c r="J26" s="16"/>
      <c r="K26" s="16"/>
      <c r="L26" s="16"/>
      <c r="M26" s="8"/>
      <c r="N26" s="8"/>
      <c r="O26" s="8"/>
      <c r="P26" s="16"/>
      <c r="Q26" s="16"/>
      <c r="R26" s="16"/>
      <c r="S26" s="16"/>
      <c r="T26" s="8"/>
      <c r="U26" s="8"/>
      <c r="V26" s="8"/>
      <c r="W26" s="16"/>
      <c r="X26" s="16"/>
      <c r="Y26" s="16"/>
      <c r="Z26" s="16"/>
      <c r="AA26" s="8"/>
      <c r="AB26" s="8"/>
      <c r="AC26" s="8"/>
      <c r="AD26" s="16"/>
      <c r="AE26" s="16"/>
      <c r="AF26" s="8"/>
      <c r="AH26" s="16">
        <f t="shared" si="14"/>
        <v>0</v>
      </c>
      <c r="AI26" s="14">
        <v>39</v>
      </c>
      <c r="AK26" s="6" t="str">
        <f t="shared" si="25"/>
        <v>-</v>
      </c>
      <c r="AL26" s="17" t="str">
        <f t="shared" si="26"/>
        <v>-</v>
      </c>
      <c r="AM26" s="17" t="str">
        <f t="shared" si="27"/>
        <v>-</v>
      </c>
      <c r="AN26" s="178" t="str">
        <f t="shared" si="28"/>
        <v>-</v>
      </c>
    </row>
    <row r="27" spans="1:40" x14ac:dyDescent="0.2">
      <c r="A27" s="16">
        <v>40</v>
      </c>
      <c r="B27" s="16"/>
      <c r="C27" s="221">
        <f t="shared" si="9"/>
        <v>45931</v>
      </c>
      <c r="D27" s="16" t="s">
        <v>59</v>
      </c>
      <c r="E27" s="222">
        <f t="shared" si="33"/>
        <v>45937</v>
      </c>
      <c r="F27" s="16"/>
      <c r="G27" s="16"/>
      <c r="H27" s="16"/>
      <c r="I27" s="16"/>
      <c r="J27" s="16"/>
      <c r="K27" s="16"/>
      <c r="L27" s="16"/>
      <c r="M27" s="8"/>
      <c r="N27" s="8"/>
      <c r="O27" s="8"/>
      <c r="P27" s="16"/>
      <c r="Q27" s="16"/>
      <c r="R27" s="16"/>
      <c r="S27" s="16"/>
      <c r="T27" s="8"/>
      <c r="U27" s="8"/>
      <c r="V27" s="8"/>
      <c r="W27" s="16"/>
      <c r="X27" s="16"/>
      <c r="Y27" s="16"/>
      <c r="Z27" s="16"/>
      <c r="AA27" s="8"/>
      <c r="AB27" s="8"/>
      <c r="AC27" s="8"/>
      <c r="AD27" s="16"/>
      <c r="AE27" s="16"/>
      <c r="AF27" s="8"/>
      <c r="AH27" s="16">
        <f t="shared" si="14"/>
        <v>0</v>
      </c>
      <c r="AI27" s="14">
        <v>40</v>
      </c>
      <c r="AK27" s="6" t="str">
        <f t="shared" si="25"/>
        <v>-</v>
      </c>
      <c r="AL27" s="17" t="str">
        <f t="shared" si="26"/>
        <v>-</v>
      </c>
      <c r="AM27" s="17" t="str">
        <f t="shared" si="27"/>
        <v>-</v>
      </c>
      <c r="AN27" s="178" t="str">
        <f t="shared" si="28"/>
        <v>-</v>
      </c>
    </row>
    <row r="28" spans="1:40" x14ac:dyDescent="0.2">
      <c r="A28" s="16">
        <v>41</v>
      </c>
      <c r="B28" s="16"/>
      <c r="C28" s="221">
        <f t="shared" si="9"/>
        <v>45938</v>
      </c>
      <c r="D28" s="16" t="s">
        <v>59</v>
      </c>
      <c r="E28" s="222">
        <f t="shared" ref="E28:E29" si="34">C28+6</f>
        <v>45944</v>
      </c>
      <c r="F28" s="16"/>
      <c r="G28" s="16"/>
      <c r="H28" s="16"/>
      <c r="I28" s="16"/>
      <c r="J28" s="16"/>
      <c r="K28" s="16"/>
      <c r="L28" s="16"/>
      <c r="M28" s="8"/>
      <c r="N28" s="8"/>
      <c r="O28" s="8"/>
      <c r="P28" s="16"/>
      <c r="Q28" s="16"/>
      <c r="R28" s="16"/>
      <c r="S28" s="16"/>
      <c r="T28" s="8"/>
      <c r="U28" s="8"/>
      <c r="V28" s="8"/>
      <c r="W28" s="16"/>
      <c r="X28" s="16"/>
      <c r="Y28" s="16"/>
      <c r="Z28" s="16"/>
      <c r="AA28" s="8"/>
      <c r="AB28" s="8"/>
      <c r="AC28" s="8"/>
      <c r="AD28" s="16"/>
      <c r="AE28" s="16"/>
      <c r="AF28" s="8"/>
      <c r="AH28" s="16">
        <f t="shared" si="14"/>
        <v>0</v>
      </c>
      <c r="AI28" s="14">
        <v>41</v>
      </c>
      <c r="AK28" s="6" t="str">
        <f t="shared" si="25"/>
        <v>-</v>
      </c>
      <c r="AL28" s="17" t="str">
        <f t="shared" si="26"/>
        <v>-</v>
      </c>
      <c r="AM28" s="17" t="str">
        <f t="shared" si="27"/>
        <v>-</v>
      </c>
      <c r="AN28" s="178" t="str">
        <f t="shared" si="28"/>
        <v>-</v>
      </c>
    </row>
    <row r="29" spans="1:40" x14ac:dyDescent="0.2">
      <c r="A29" s="16">
        <v>42</v>
      </c>
      <c r="B29" s="16"/>
      <c r="C29" s="221">
        <f t="shared" si="9"/>
        <v>45945</v>
      </c>
      <c r="D29" s="16" t="s">
        <v>59</v>
      </c>
      <c r="E29" s="222">
        <f t="shared" si="34"/>
        <v>45951</v>
      </c>
      <c r="F29" s="16"/>
      <c r="G29" s="16"/>
      <c r="H29" s="16"/>
      <c r="I29" s="16"/>
      <c r="J29" s="16"/>
      <c r="K29" s="16"/>
      <c r="L29" s="16"/>
      <c r="M29" s="8"/>
      <c r="N29" s="8"/>
      <c r="O29" s="8"/>
      <c r="P29" s="16"/>
      <c r="Q29" s="16"/>
      <c r="R29" s="16"/>
      <c r="S29" s="16"/>
      <c r="T29" s="8"/>
      <c r="U29" s="8"/>
      <c r="V29" s="8"/>
      <c r="W29" s="16"/>
      <c r="X29" s="16"/>
      <c r="Y29" s="16"/>
      <c r="Z29" s="16"/>
      <c r="AA29" s="8"/>
      <c r="AB29" s="8"/>
      <c r="AC29" s="8"/>
      <c r="AD29" s="16"/>
      <c r="AE29" s="16"/>
      <c r="AF29" s="8"/>
      <c r="AH29" s="16">
        <f t="shared" si="14"/>
        <v>0</v>
      </c>
      <c r="AI29" s="14">
        <v>42</v>
      </c>
      <c r="AK29" s="6" t="str">
        <f t="shared" si="25"/>
        <v>-</v>
      </c>
      <c r="AL29" s="17" t="str">
        <f t="shared" si="26"/>
        <v>-</v>
      </c>
      <c r="AM29" s="17" t="str">
        <f t="shared" si="27"/>
        <v>-</v>
      </c>
      <c r="AN29" s="178" t="str">
        <f t="shared" si="28"/>
        <v>-</v>
      </c>
    </row>
    <row r="30" spans="1:40" x14ac:dyDescent="0.2">
      <c r="A30" s="16">
        <v>43</v>
      </c>
      <c r="B30" s="16"/>
      <c r="C30" s="221">
        <f t="shared" si="9"/>
        <v>45952</v>
      </c>
      <c r="D30" s="16" t="s">
        <v>59</v>
      </c>
      <c r="E30" s="222">
        <f t="shared" ref="E30:E31" si="35">C30+6</f>
        <v>45958</v>
      </c>
      <c r="F30" s="16"/>
      <c r="G30" s="16"/>
      <c r="H30" s="16"/>
      <c r="I30" s="16"/>
      <c r="J30" s="16"/>
      <c r="K30" s="16"/>
      <c r="L30" s="16"/>
      <c r="M30" s="8"/>
      <c r="N30" s="8"/>
      <c r="O30" s="8"/>
      <c r="P30" s="16"/>
      <c r="Q30" s="16"/>
      <c r="R30" s="16"/>
      <c r="S30" s="16"/>
      <c r="T30" s="8"/>
      <c r="U30" s="8"/>
      <c r="V30" s="8"/>
      <c r="W30" s="16"/>
      <c r="X30" s="16"/>
      <c r="Y30" s="16"/>
      <c r="Z30" s="16"/>
      <c r="AA30" s="8"/>
      <c r="AB30" s="8"/>
      <c r="AC30" s="8"/>
      <c r="AD30" s="16"/>
      <c r="AE30" s="16"/>
      <c r="AF30" s="8"/>
      <c r="AH30" s="16">
        <f t="shared" si="14"/>
        <v>0</v>
      </c>
      <c r="AI30" s="14">
        <v>43</v>
      </c>
      <c r="AK30" s="6" t="str">
        <f t="shared" si="25"/>
        <v>-</v>
      </c>
      <c r="AL30" s="17" t="str">
        <f t="shared" si="26"/>
        <v>-</v>
      </c>
      <c r="AM30" s="17" t="str">
        <f t="shared" si="27"/>
        <v>-</v>
      </c>
      <c r="AN30" s="178" t="str">
        <f t="shared" si="28"/>
        <v>-</v>
      </c>
    </row>
    <row r="31" spans="1:40" x14ac:dyDescent="0.2">
      <c r="A31" s="16">
        <v>44</v>
      </c>
      <c r="B31" s="16"/>
      <c r="C31" s="221">
        <f t="shared" si="9"/>
        <v>45959</v>
      </c>
      <c r="D31" s="16" t="s">
        <v>59</v>
      </c>
      <c r="E31" s="222">
        <f t="shared" si="35"/>
        <v>45965</v>
      </c>
      <c r="F31" s="16"/>
      <c r="G31" s="16"/>
      <c r="H31" s="16"/>
      <c r="I31" s="16"/>
      <c r="J31" s="16"/>
      <c r="K31" s="16"/>
      <c r="L31" s="16"/>
      <c r="M31" s="8"/>
      <c r="N31" s="8"/>
      <c r="O31" s="8"/>
      <c r="P31" s="16"/>
      <c r="Q31" s="16"/>
      <c r="R31" s="16"/>
      <c r="S31" s="16"/>
      <c r="T31" s="8"/>
      <c r="U31" s="8"/>
      <c r="V31" s="8"/>
      <c r="W31" s="16"/>
      <c r="X31" s="16"/>
      <c r="Y31" s="16"/>
      <c r="Z31" s="16"/>
      <c r="AA31" s="8"/>
      <c r="AB31" s="8"/>
      <c r="AC31" s="8"/>
      <c r="AD31" s="16"/>
      <c r="AE31" s="16"/>
      <c r="AF31" s="8"/>
      <c r="AH31" s="16">
        <f t="shared" si="14"/>
        <v>0</v>
      </c>
      <c r="AI31" s="14">
        <v>44</v>
      </c>
      <c r="AK31" s="6" t="str">
        <f t="shared" si="25"/>
        <v>-</v>
      </c>
      <c r="AL31" s="17" t="str">
        <f t="shared" si="26"/>
        <v>-</v>
      </c>
      <c r="AM31" s="17" t="str">
        <f t="shared" si="27"/>
        <v>-</v>
      </c>
      <c r="AN31" s="178" t="str">
        <f t="shared" si="28"/>
        <v>-</v>
      </c>
    </row>
    <row r="32" spans="1:40" x14ac:dyDescent="0.2">
      <c r="A32" s="16">
        <v>45</v>
      </c>
      <c r="B32" s="16"/>
      <c r="C32" s="221">
        <f t="shared" si="9"/>
        <v>45966</v>
      </c>
      <c r="D32" s="16" t="s">
        <v>59</v>
      </c>
      <c r="E32" s="222">
        <f t="shared" ref="E32:E33" si="36">C32+6</f>
        <v>45972</v>
      </c>
      <c r="F32" s="16"/>
      <c r="G32" s="16"/>
      <c r="H32" s="16"/>
      <c r="I32" s="16"/>
      <c r="J32" s="16"/>
      <c r="K32" s="16"/>
      <c r="L32" s="16"/>
      <c r="M32" s="8"/>
      <c r="N32" s="8"/>
      <c r="O32" s="8"/>
      <c r="P32" s="16"/>
      <c r="Q32" s="16"/>
      <c r="R32" s="16"/>
      <c r="S32" s="16"/>
      <c r="T32" s="8"/>
      <c r="U32" s="8"/>
      <c r="V32" s="8"/>
      <c r="W32" s="16"/>
      <c r="X32" s="16"/>
      <c r="Y32" s="16"/>
      <c r="Z32" s="16"/>
      <c r="AA32" s="8"/>
      <c r="AB32" s="8"/>
      <c r="AC32" s="8"/>
      <c r="AD32" s="16"/>
      <c r="AE32" s="16"/>
      <c r="AF32" s="8"/>
      <c r="AH32" s="16">
        <f t="shared" si="14"/>
        <v>0</v>
      </c>
      <c r="AI32" s="14">
        <v>45</v>
      </c>
      <c r="AK32" s="6" t="str">
        <f t="shared" si="25"/>
        <v>-</v>
      </c>
      <c r="AL32" s="17" t="str">
        <f t="shared" si="26"/>
        <v>-</v>
      </c>
      <c r="AM32" s="17" t="str">
        <f t="shared" si="27"/>
        <v>-</v>
      </c>
      <c r="AN32" s="178" t="str">
        <f t="shared" si="28"/>
        <v>-</v>
      </c>
    </row>
    <row r="33" spans="1:40" x14ac:dyDescent="0.2">
      <c r="A33" s="16">
        <v>46</v>
      </c>
      <c r="B33" s="16"/>
      <c r="C33" s="221">
        <f t="shared" si="9"/>
        <v>45973</v>
      </c>
      <c r="D33" s="16" t="s">
        <v>59</v>
      </c>
      <c r="E33" s="222">
        <f t="shared" si="36"/>
        <v>45979</v>
      </c>
      <c r="F33" s="16"/>
      <c r="G33" s="16"/>
      <c r="H33" s="16"/>
      <c r="I33" s="16"/>
      <c r="J33" s="16"/>
      <c r="K33" s="16"/>
      <c r="L33" s="16"/>
      <c r="M33" s="8"/>
      <c r="N33" s="8"/>
      <c r="O33" s="8"/>
      <c r="P33" s="16"/>
      <c r="Q33" s="16"/>
      <c r="R33" s="16"/>
      <c r="S33" s="16"/>
      <c r="T33" s="8"/>
      <c r="U33" s="8"/>
      <c r="V33" s="8"/>
      <c r="W33" s="16"/>
      <c r="X33" s="16"/>
      <c r="Y33" s="16"/>
      <c r="Z33" s="16"/>
      <c r="AA33" s="8"/>
      <c r="AB33" s="8"/>
      <c r="AC33" s="8"/>
      <c r="AD33" s="16"/>
      <c r="AE33" s="16"/>
      <c r="AF33" s="8"/>
      <c r="AH33" s="16">
        <f t="shared" si="14"/>
        <v>0</v>
      </c>
      <c r="AI33" s="14">
        <v>46</v>
      </c>
      <c r="AK33" s="6" t="str">
        <f t="shared" si="25"/>
        <v>-</v>
      </c>
      <c r="AL33" s="17" t="str">
        <f t="shared" si="26"/>
        <v>-</v>
      </c>
      <c r="AM33" s="17" t="str">
        <f t="shared" si="27"/>
        <v>-</v>
      </c>
      <c r="AN33" s="178" t="str">
        <f t="shared" si="28"/>
        <v>-</v>
      </c>
    </row>
    <row r="34" spans="1:40" x14ac:dyDescent="0.2">
      <c r="A34" s="16">
        <v>47</v>
      </c>
      <c r="B34" s="16"/>
      <c r="C34" s="221">
        <f t="shared" si="9"/>
        <v>45980</v>
      </c>
      <c r="D34" s="16" t="s">
        <v>59</v>
      </c>
      <c r="E34" s="222">
        <f t="shared" ref="E34:E35" si="37">C34+6</f>
        <v>45986</v>
      </c>
      <c r="F34" s="16"/>
      <c r="G34" s="16"/>
      <c r="I34" s="16"/>
      <c r="J34" s="16"/>
      <c r="K34" s="16"/>
      <c r="L34" s="16"/>
      <c r="M34" s="8"/>
      <c r="N34" s="8"/>
      <c r="O34" s="8"/>
      <c r="P34" s="16"/>
      <c r="Q34" s="16"/>
      <c r="R34" s="16"/>
      <c r="S34" s="16"/>
      <c r="T34" s="8"/>
      <c r="U34" s="8"/>
      <c r="V34" s="8"/>
      <c r="W34" s="16"/>
      <c r="X34" s="16"/>
      <c r="Y34" s="16"/>
      <c r="Z34" s="16"/>
      <c r="AA34" s="8"/>
      <c r="AB34" s="8"/>
      <c r="AC34" s="8"/>
      <c r="AD34" s="16"/>
      <c r="AE34" s="16"/>
      <c r="AF34" s="8"/>
      <c r="AH34" s="16">
        <f t="shared" si="14"/>
        <v>0</v>
      </c>
      <c r="AI34" s="14">
        <v>47</v>
      </c>
      <c r="AK34" s="6" t="str">
        <f t="shared" si="25"/>
        <v>-</v>
      </c>
      <c r="AL34" s="17" t="str">
        <f t="shared" si="26"/>
        <v>-</v>
      </c>
      <c r="AM34" s="17" t="str">
        <f t="shared" si="27"/>
        <v>-</v>
      </c>
      <c r="AN34" s="178" t="str">
        <f t="shared" si="28"/>
        <v>-</v>
      </c>
    </row>
    <row r="35" spans="1:40" x14ac:dyDescent="0.2">
      <c r="A35" s="16">
        <v>48</v>
      </c>
      <c r="B35" s="16"/>
      <c r="C35" s="221">
        <f t="shared" si="9"/>
        <v>45987</v>
      </c>
      <c r="D35" s="16" t="s">
        <v>59</v>
      </c>
      <c r="E35" s="222">
        <f t="shared" si="37"/>
        <v>45993</v>
      </c>
      <c r="F35" s="16"/>
      <c r="G35" s="16"/>
      <c r="H35" s="16"/>
      <c r="I35" s="16"/>
      <c r="J35" s="16"/>
      <c r="K35" s="16"/>
      <c r="L35" s="16"/>
      <c r="M35" s="8"/>
      <c r="N35" s="8"/>
      <c r="O35" s="8"/>
      <c r="P35" s="16"/>
      <c r="Q35" s="16"/>
      <c r="R35" s="16"/>
      <c r="S35" s="16"/>
      <c r="T35" s="8"/>
      <c r="U35" s="8"/>
      <c r="V35" s="8"/>
      <c r="W35" s="16"/>
      <c r="X35" s="16"/>
      <c r="Y35" s="16"/>
      <c r="Z35" s="16"/>
      <c r="AA35" s="8"/>
      <c r="AB35" s="8"/>
      <c r="AC35" s="8"/>
      <c r="AD35" s="16"/>
      <c r="AE35" s="16"/>
      <c r="AF35" s="8"/>
      <c r="AH35" s="16">
        <f t="shared" si="14"/>
        <v>0</v>
      </c>
      <c r="AI35" s="14">
        <v>48</v>
      </c>
      <c r="AK35" s="6" t="str">
        <f t="shared" si="25"/>
        <v>-</v>
      </c>
      <c r="AL35" s="17" t="str">
        <f t="shared" si="26"/>
        <v>-</v>
      </c>
      <c r="AM35" s="17" t="str">
        <f t="shared" si="27"/>
        <v>-</v>
      </c>
      <c r="AN35" s="178" t="str">
        <f t="shared" si="28"/>
        <v>-</v>
      </c>
    </row>
    <row r="36" spans="1:40" x14ac:dyDescent="0.2">
      <c r="A36" s="16">
        <v>49</v>
      </c>
      <c r="B36" s="16"/>
      <c r="C36" s="221">
        <f t="shared" si="9"/>
        <v>45994</v>
      </c>
      <c r="D36" s="16" t="s">
        <v>59</v>
      </c>
      <c r="E36" s="222">
        <f t="shared" ref="E36:E37" si="38">C36+6</f>
        <v>46000</v>
      </c>
      <c r="F36" s="16"/>
      <c r="G36" s="16"/>
      <c r="H36" s="16"/>
      <c r="I36" s="16"/>
      <c r="J36" s="16"/>
      <c r="K36" s="16"/>
      <c r="L36" s="16"/>
      <c r="M36" s="8"/>
      <c r="N36" s="8"/>
      <c r="O36" s="8"/>
      <c r="P36" s="16"/>
      <c r="Q36" s="16"/>
      <c r="R36" s="16"/>
      <c r="S36" s="16"/>
      <c r="T36" s="8"/>
      <c r="U36" s="8"/>
      <c r="V36" s="8"/>
      <c r="W36" s="16"/>
      <c r="X36" s="16"/>
      <c r="Y36" s="16"/>
      <c r="Z36" s="16"/>
      <c r="AA36" s="8"/>
      <c r="AB36" s="8"/>
      <c r="AC36" s="8"/>
      <c r="AD36" s="16"/>
      <c r="AE36" s="16"/>
      <c r="AF36" s="8"/>
      <c r="AH36" s="16">
        <f t="shared" si="14"/>
        <v>0</v>
      </c>
      <c r="AI36" s="14">
        <v>49</v>
      </c>
      <c r="AK36" s="6" t="str">
        <f t="shared" si="25"/>
        <v>-</v>
      </c>
      <c r="AL36" s="17" t="str">
        <f t="shared" si="26"/>
        <v>-</v>
      </c>
      <c r="AM36" s="17" t="str">
        <f t="shared" si="27"/>
        <v>-</v>
      </c>
      <c r="AN36" s="178" t="str">
        <f t="shared" si="28"/>
        <v>-</v>
      </c>
    </row>
    <row r="37" spans="1:40" x14ac:dyDescent="0.2">
      <c r="A37" s="16">
        <v>50</v>
      </c>
      <c r="B37" s="16"/>
      <c r="C37" s="221">
        <f t="shared" si="9"/>
        <v>46001</v>
      </c>
      <c r="D37" s="16" t="s">
        <v>59</v>
      </c>
      <c r="E37" s="222">
        <f t="shared" si="38"/>
        <v>46007</v>
      </c>
      <c r="F37" s="16"/>
      <c r="G37" s="16"/>
      <c r="H37" s="16"/>
      <c r="I37" s="16"/>
      <c r="J37" s="16"/>
      <c r="K37" s="16"/>
      <c r="L37" s="16"/>
      <c r="M37" s="8"/>
      <c r="N37" s="8"/>
      <c r="O37" s="8"/>
      <c r="P37" s="16"/>
      <c r="Q37" s="16"/>
      <c r="R37" s="16"/>
      <c r="S37" s="16"/>
      <c r="T37" s="8"/>
      <c r="U37" s="8"/>
      <c r="V37" s="8"/>
      <c r="W37" s="16"/>
      <c r="X37" s="16"/>
      <c r="Y37" s="16"/>
      <c r="Z37" s="16"/>
      <c r="AA37" s="8"/>
      <c r="AB37" s="8"/>
      <c r="AC37" s="8"/>
      <c r="AD37" s="16"/>
      <c r="AE37" s="16"/>
      <c r="AF37" s="8"/>
      <c r="AH37" s="16">
        <f t="shared" si="14"/>
        <v>0</v>
      </c>
      <c r="AI37" s="14">
        <v>50</v>
      </c>
      <c r="AK37" s="6" t="str">
        <f t="shared" si="25"/>
        <v>-</v>
      </c>
      <c r="AL37" s="17" t="str">
        <f t="shared" si="26"/>
        <v>-</v>
      </c>
      <c r="AM37" s="17" t="str">
        <f t="shared" si="27"/>
        <v>-</v>
      </c>
      <c r="AN37" s="178" t="str">
        <f t="shared" si="28"/>
        <v>-</v>
      </c>
    </row>
    <row r="38" spans="1:40" x14ac:dyDescent="0.2">
      <c r="A38" s="16">
        <v>51</v>
      </c>
      <c r="B38" s="16"/>
      <c r="C38" s="15"/>
      <c r="D38" s="16"/>
      <c r="E38" s="15"/>
      <c r="F38" s="16"/>
      <c r="G38" s="147"/>
      <c r="H38" s="147"/>
      <c r="I38" s="147"/>
      <c r="J38" s="147"/>
      <c r="K38" s="147"/>
      <c r="L38" s="147"/>
      <c r="M38" s="229"/>
      <c r="N38" s="229"/>
      <c r="O38" s="229"/>
      <c r="P38" s="147"/>
      <c r="Q38" s="147"/>
      <c r="R38" s="147"/>
      <c r="S38" s="147"/>
      <c r="T38" s="229"/>
      <c r="U38" s="229"/>
      <c r="V38" s="229"/>
      <c r="W38" s="147"/>
      <c r="X38" s="147"/>
      <c r="Y38" s="147"/>
      <c r="Z38" s="147"/>
      <c r="AA38" s="229"/>
      <c r="AB38" s="229"/>
      <c r="AC38" s="229"/>
      <c r="AD38" s="147"/>
      <c r="AE38" s="147"/>
      <c r="AF38" s="229"/>
      <c r="AH38" s="147"/>
      <c r="AI38" s="148"/>
      <c r="AJ38" s="148"/>
      <c r="AK38" s="173"/>
      <c r="AL38" s="174"/>
      <c r="AM38" s="174"/>
      <c r="AN38" s="179"/>
    </row>
    <row r="39" spans="1:40" x14ac:dyDescent="0.2">
      <c r="A39" s="8"/>
      <c r="B39" s="8"/>
      <c r="C39" s="8"/>
      <c r="D39" s="20"/>
      <c r="E39" s="21" t="s">
        <v>60</v>
      </c>
      <c r="F39" s="8"/>
      <c r="G39" s="229">
        <f>SUM(G5:G38)</f>
        <v>60</v>
      </c>
      <c r="H39" s="229"/>
      <c r="I39" s="229">
        <f t="shared" ref="I39:N39" si="39">SUM(I5:I38)</f>
        <v>296</v>
      </c>
      <c r="J39" s="229">
        <f t="shared" si="39"/>
        <v>38</v>
      </c>
      <c r="K39" s="22">
        <f t="shared" si="39"/>
        <v>552</v>
      </c>
      <c r="L39" s="229">
        <f t="shared" si="39"/>
        <v>79</v>
      </c>
      <c r="M39" s="22">
        <f t="shared" si="39"/>
        <v>848</v>
      </c>
      <c r="N39" s="229">
        <f t="shared" si="39"/>
        <v>117</v>
      </c>
      <c r="O39" s="229"/>
      <c r="P39" s="229">
        <f t="shared" ref="P39:U39" si="40">SUM(P5:P38)</f>
        <v>0</v>
      </c>
      <c r="Q39" s="229">
        <f t="shared" si="40"/>
        <v>0</v>
      </c>
      <c r="R39" s="229">
        <f t="shared" si="40"/>
        <v>0</v>
      </c>
      <c r="S39" s="229">
        <f t="shared" si="40"/>
        <v>0</v>
      </c>
      <c r="T39" s="229">
        <f t="shared" si="40"/>
        <v>0</v>
      </c>
      <c r="U39" s="229">
        <f t="shared" si="40"/>
        <v>0</v>
      </c>
      <c r="V39" s="229"/>
      <c r="W39" s="229">
        <f t="shared" ref="W39:AB39" si="41">SUM(W5:W38)</f>
        <v>29</v>
      </c>
      <c r="X39" s="229">
        <f t="shared" si="41"/>
        <v>3</v>
      </c>
      <c r="Y39" s="229">
        <f t="shared" si="41"/>
        <v>55</v>
      </c>
      <c r="Z39" s="229">
        <f t="shared" si="41"/>
        <v>7</v>
      </c>
      <c r="AA39" s="229">
        <f t="shared" si="41"/>
        <v>84</v>
      </c>
      <c r="AB39" s="229">
        <f t="shared" si="41"/>
        <v>10</v>
      </c>
      <c r="AC39" s="229"/>
      <c r="AD39" s="229">
        <f>SUM(AD5:AD38)</f>
        <v>5</v>
      </c>
      <c r="AE39" s="229">
        <f>SUM(AE5:AE38)</f>
        <v>45</v>
      </c>
      <c r="AF39" s="229">
        <f>SUM(AF5:AF38)</f>
        <v>50</v>
      </c>
      <c r="AG39" s="227"/>
      <c r="AH39" s="187">
        <f t="shared" ref="AH39:AH51" si="42">AF39+AA39+T39+M39</f>
        <v>982</v>
      </c>
      <c r="AI39" s="162"/>
      <c r="AJ39" s="162"/>
      <c r="AK39" s="188">
        <f>IFERROR(N39/M39,"-")</f>
        <v>0.13797169811320756</v>
      </c>
      <c r="AL39" s="188" t="str">
        <f>IFERROR(U39/T39,"-")</f>
        <v>-</v>
      </c>
      <c r="AM39" s="188">
        <f>IFERROR(AB39/AA39,"-")</f>
        <v>0.11904761904761904</v>
      </c>
      <c r="AN39" s="189">
        <f t="shared" ref="AN39" si="43">IFERROR(AH39/G39,"-")</f>
        <v>16.366666666666667</v>
      </c>
    </row>
    <row r="40" spans="1:40" x14ac:dyDescent="0.2">
      <c r="A40" s="229"/>
      <c r="B40" s="229"/>
      <c r="C40" s="229"/>
      <c r="D40" s="190"/>
      <c r="E40" s="13"/>
      <c r="F40" s="8"/>
      <c r="G40" s="229"/>
      <c r="H40" s="229"/>
      <c r="I40" s="229"/>
      <c r="J40" s="229"/>
      <c r="K40" s="22"/>
      <c r="L40" s="229"/>
      <c r="M40" s="22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29"/>
      <c r="AF40" s="8"/>
      <c r="AG40" s="229"/>
      <c r="AH40" s="22"/>
      <c r="AI40" s="12"/>
      <c r="AJ40" s="12"/>
      <c r="AK40" s="177"/>
      <c r="AL40" s="177"/>
      <c r="AM40" s="177"/>
      <c r="AN40" s="179"/>
    </row>
    <row r="41" spans="1:40" ht="14.25" x14ac:dyDescent="0.2">
      <c r="A41" s="23" t="s">
        <v>61</v>
      </c>
      <c r="B41" s="8"/>
      <c r="C41" s="8"/>
      <c r="D41" s="20"/>
      <c r="E41" s="21"/>
      <c r="F41" s="191"/>
      <c r="G41" s="8">
        <v>109</v>
      </c>
      <c r="H41" s="8"/>
      <c r="I41" s="8">
        <v>454</v>
      </c>
      <c r="J41" s="8">
        <v>45</v>
      </c>
      <c r="K41" s="27">
        <v>868</v>
      </c>
      <c r="L41" s="8">
        <v>136</v>
      </c>
      <c r="M41" s="27">
        <v>1322</v>
      </c>
      <c r="N41" s="8">
        <v>181</v>
      </c>
      <c r="O41" s="8"/>
      <c r="P41" s="8">
        <v>3</v>
      </c>
      <c r="Q41" s="8">
        <v>3</v>
      </c>
      <c r="R41" s="8">
        <v>7</v>
      </c>
      <c r="S41" s="8">
        <v>6</v>
      </c>
      <c r="T41" s="8">
        <v>10</v>
      </c>
      <c r="U41" s="8">
        <v>9</v>
      </c>
      <c r="V41" s="8"/>
      <c r="W41" s="8">
        <v>37</v>
      </c>
      <c r="X41" s="8">
        <v>4</v>
      </c>
      <c r="Y41" s="8">
        <v>388</v>
      </c>
      <c r="Z41" s="8">
        <v>141</v>
      </c>
      <c r="AA41" s="8">
        <v>425</v>
      </c>
      <c r="AB41" s="8">
        <v>145</v>
      </c>
      <c r="AC41" s="8"/>
      <c r="AD41" s="8">
        <v>18</v>
      </c>
      <c r="AE41" s="8">
        <v>70</v>
      </c>
      <c r="AF41" s="191">
        <v>88</v>
      </c>
      <c r="AG41" s="8"/>
      <c r="AH41" s="28">
        <v>1802</v>
      </c>
      <c r="AI41" s="7"/>
      <c r="AJ41" s="7"/>
      <c r="AK41" s="214">
        <v>0.13838936669272869</v>
      </c>
      <c r="AL41" s="214">
        <v>0.9</v>
      </c>
      <c r="AM41" s="214">
        <v>0.3411764705882353</v>
      </c>
      <c r="AN41" s="178">
        <v>16.532110091743121</v>
      </c>
    </row>
    <row r="42" spans="1:40" ht="14.25" x14ac:dyDescent="0.2">
      <c r="A42" s="23" t="s">
        <v>62</v>
      </c>
      <c r="B42" s="8"/>
      <c r="C42" s="8"/>
      <c r="D42" s="20"/>
      <c r="E42" s="10"/>
      <c r="F42" s="8"/>
      <c r="G42" s="8">
        <v>91</v>
      </c>
      <c r="H42" s="8"/>
      <c r="I42" s="8">
        <v>124</v>
      </c>
      <c r="J42" s="8">
        <v>23</v>
      </c>
      <c r="K42" s="8">
        <v>230</v>
      </c>
      <c r="L42" s="8">
        <v>38</v>
      </c>
      <c r="M42" s="8">
        <v>354</v>
      </c>
      <c r="N42" s="8">
        <v>61</v>
      </c>
      <c r="O42" s="8"/>
      <c r="P42" s="8">
        <v>5</v>
      </c>
      <c r="Q42" s="8">
        <v>4</v>
      </c>
      <c r="R42" s="8">
        <v>83</v>
      </c>
      <c r="S42" s="8">
        <v>54</v>
      </c>
      <c r="T42" s="8">
        <v>88</v>
      </c>
      <c r="U42" s="8">
        <v>58</v>
      </c>
      <c r="V42" s="8"/>
      <c r="W42" s="8">
        <v>31</v>
      </c>
      <c r="X42" s="8">
        <v>14</v>
      </c>
      <c r="Y42" s="8">
        <v>294</v>
      </c>
      <c r="Z42" s="8">
        <v>222</v>
      </c>
      <c r="AA42" s="27">
        <v>325</v>
      </c>
      <c r="AB42" s="27">
        <v>236</v>
      </c>
      <c r="AC42" s="8"/>
      <c r="AD42" s="8">
        <v>21</v>
      </c>
      <c r="AE42" s="8">
        <v>34</v>
      </c>
      <c r="AF42" s="8">
        <f t="shared" ref="AF42:AF51" si="44">AD42+AE42</f>
        <v>55</v>
      </c>
      <c r="AG42" s="7"/>
      <c r="AH42" s="26">
        <f>AF42+AA42+T42+M42</f>
        <v>822</v>
      </c>
      <c r="AK42" s="6">
        <f t="shared" ref="AK42:AK51" si="45">IFERROR(N42/M42,"-")</f>
        <v>0.17231638418079095</v>
      </c>
      <c r="AL42" s="6">
        <f t="shared" ref="AL42:AL51" si="46">IFERROR(U42/T42,"-")</f>
        <v>0.65909090909090906</v>
      </c>
      <c r="AM42" s="6">
        <f t="shared" ref="AM42:AM51" si="47">IFERROR(AB42/AA42,"-")</f>
        <v>0.72615384615384615</v>
      </c>
      <c r="AN42" s="178">
        <f t="shared" ref="AN42:AN53" si="48">AH42/G42</f>
        <v>9.0329670329670328</v>
      </c>
    </row>
    <row r="43" spans="1:40" ht="14.25" x14ac:dyDescent="0.2">
      <c r="A43" s="23" t="s">
        <v>63</v>
      </c>
      <c r="B43" s="8"/>
      <c r="C43" s="8"/>
      <c r="D43" s="20"/>
      <c r="E43" s="10"/>
      <c r="F43" s="8"/>
      <c r="G43" s="24">
        <v>116</v>
      </c>
      <c r="H43" s="24"/>
      <c r="I43" s="24">
        <v>390</v>
      </c>
      <c r="J43" s="24">
        <v>49</v>
      </c>
      <c r="K43" s="24">
        <v>2728</v>
      </c>
      <c r="L43" s="24">
        <v>239</v>
      </c>
      <c r="M43" s="24">
        <f>I43+K43</f>
        <v>3118</v>
      </c>
      <c r="N43" s="27">
        <f t="shared" ref="N43:N44" si="49">J43+L43</f>
        <v>288</v>
      </c>
      <c r="O43" s="24"/>
      <c r="P43" s="24">
        <v>17</v>
      </c>
      <c r="Q43" s="24">
        <v>14</v>
      </c>
      <c r="R43" s="24">
        <v>302</v>
      </c>
      <c r="S43" s="24">
        <v>286</v>
      </c>
      <c r="T43" s="24">
        <v>319</v>
      </c>
      <c r="U43" s="24">
        <v>300</v>
      </c>
      <c r="V43" s="24"/>
      <c r="W43" s="24">
        <v>15</v>
      </c>
      <c r="X43" s="24">
        <v>9</v>
      </c>
      <c r="Y43" s="24">
        <v>453</v>
      </c>
      <c r="Z43" s="24">
        <v>251</v>
      </c>
      <c r="AA43" s="27">
        <f t="shared" ref="AA43:AA51" si="50">W43+Y43</f>
        <v>468</v>
      </c>
      <c r="AB43" s="27">
        <f t="shared" ref="AB43:AB51" si="51">X43+Z43</f>
        <v>260</v>
      </c>
      <c r="AC43" s="24"/>
      <c r="AD43" s="24">
        <v>15</v>
      </c>
      <c r="AE43" s="24">
        <v>14</v>
      </c>
      <c r="AF43" s="8">
        <f t="shared" si="44"/>
        <v>29</v>
      </c>
      <c r="AG43" s="25"/>
      <c r="AH43" s="26">
        <f>AF43+AA43+T43+M43</f>
        <v>3934</v>
      </c>
      <c r="AK43" s="176">
        <f t="shared" si="45"/>
        <v>9.2366901860166772E-2</v>
      </c>
      <c r="AL43" s="176">
        <f t="shared" si="46"/>
        <v>0.94043887147335425</v>
      </c>
      <c r="AM43" s="176">
        <f t="shared" si="47"/>
        <v>0.55555555555555558</v>
      </c>
      <c r="AN43" s="178">
        <f t="shared" si="48"/>
        <v>33.913793103448278</v>
      </c>
    </row>
    <row r="44" spans="1:40" ht="14.25" x14ac:dyDescent="0.2">
      <c r="A44" s="23" t="s">
        <v>64</v>
      </c>
      <c r="B44" s="8"/>
      <c r="C44" s="8"/>
      <c r="D44" s="20"/>
      <c r="E44" s="10"/>
      <c r="F44" s="8"/>
      <c r="G44" s="24">
        <v>133</v>
      </c>
      <c r="H44" s="24"/>
      <c r="I44" s="24">
        <v>238</v>
      </c>
      <c r="J44" s="24">
        <v>12</v>
      </c>
      <c r="K44" s="24">
        <v>2957</v>
      </c>
      <c r="L44" s="24">
        <v>156</v>
      </c>
      <c r="M44" s="24">
        <f t="shared" ref="M44:M51" si="52">I44+K44</f>
        <v>3195</v>
      </c>
      <c r="N44" s="27">
        <f t="shared" si="49"/>
        <v>168</v>
      </c>
      <c r="O44" s="24"/>
      <c r="P44" s="24">
        <v>13</v>
      </c>
      <c r="Q44" s="24">
        <v>10</v>
      </c>
      <c r="R44" s="24">
        <v>239</v>
      </c>
      <c r="S44" s="24">
        <v>217</v>
      </c>
      <c r="T44" s="24">
        <v>252</v>
      </c>
      <c r="U44" s="24">
        <v>227</v>
      </c>
      <c r="V44" s="24"/>
      <c r="W44" s="24">
        <v>5</v>
      </c>
      <c r="X44" s="24">
        <v>3</v>
      </c>
      <c r="Y44" s="24">
        <v>216</v>
      </c>
      <c r="Z44" s="24">
        <v>72</v>
      </c>
      <c r="AA44" s="27">
        <f t="shared" si="50"/>
        <v>221</v>
      </c>
      <c r="AB44" s="27">
        <f t="shared" si="51"/>
        <v>75</v>
      </c>
      <c r="AC44" s="24"/>
      <c r="AD44" s="24">
        <v>4</v>
      </c>
      <c r="AE44" s="24">
        <v>18</v>
      </c>
      <c r="AF44" s="8">
        <f t="shared" si="44"/>
        <v>22</v>
      </c>
      <c r="AG44" s="25"/>
      <c r="AH44" s="26">
        <v>3690</v>
      </c>
      <c r="AK44" s="176">
        <f t="shared" si="45"/>
        <v>5.2582159624413143E-2</v>
      </c>
      <c r="AL44" s="176">
        <f t="shared" si="46"/>
        <v>0.90079365079365081</v>
      </c>
      <c r="AM44" s="176">
        <f t="shared" si="47"/>
        <v>0.33936651583710409</v>
      </c>
      <c r="AN44" s="178">
        <f t="shared" si="48"/>
        <v>27.744360902255639</v>
      </c>
    </row>
    <row r="45" spans="1:40" ht="14.25" x14ac:dyDescent="0.2">
      <c r="A45" s="23" t="s">
        <v>65</v>
      </c>
      <c r="B45" s="8"/>
      <c r="C45" s="8"/>
      <c r="D45" s="20"/>
      <c r="E45" s="10"/>
      <c r="F45" s="8"/>
      <c r="G45" s="8">
        <v>109</v>
      </c>
      <c r="H45" s="8"/>
      <c r="I45" s="8">
        <v>192</v>
      </c>
      <c r="J45" s="8">
        <v>1</v>
      </c>
      <c r="K45" s="27">
        <v>1656</v>
      </c>
      <c r="L45" s="8">
        <v>313</v>
      </c>
      <c r="M45" s="24">
        <f t="shared" si="52"/>
        <v>1848</v>
      </c>
      <c r="N45" s="27">
        <f t="shared" ref="N45:N51" si="53">J45+L45</f>
        <v>314</v>
      </c>
      <c r="O45" s="8"/>
      <c r="P45" s="8">
        <v>16</v>
      </c>
      <c r="Q45" s="8">
        <v>16</v>
      </c>
      <c r="R45" s="8">
        <v>357</v>
      </c>
      <c r="S45" s="8">
        <v>337</v>
      </c>
      <c r="T45" s="8">
        <v>373</v>
      </c>
      <c r="U45" s="8">
        <v>353</v>
      </c>
      <c r="V45" s="8"/>
      <c r="W45" s="8">
        <v>4</v>
      </c>
      <c r="X45" s="8">
        <v>0</v>
      </c>
      <c r="Y45" s="8">
        <v>218</v>
      </c>
      <c r="Z45" s="8">
        <v>110</v>
      </c>
      <c r="AA45" s="27">
        <f t="shared" si="50"/>
        <v>222</v>
      </c>
      <c r="AB45" s="27">
        <f t="shared" si="51"/>
        <v>110</v>
      </c>
      <c r="AC45" s="8"/>
      <c r="AD45" s="8">
        <v>0</v>
      </c>
      <c r="AE45" s="8">
        <v>11</v>
      </c>
      <c r="AF45" s="8">
        <f t="shared" si="44"/>
        <v>11</v>
      </c>
      <c r="AG45" s="7"/>
      <c r="AH45" s="28">
        <f t="shared" si="42"/>
        <v>2454</v>
      </c>
      <c r="AK45" s="176">
        <f t="shared" si="45"/>
        <v>0.16991341991341991</v>
      </c>
      <c r="AL45" s="176">
        <f t="shared" si="46"/>
        <v>0.9463806970509383</v>
      </c>
      <c r="AM45" s="176">
        <f t="shared" si="47"/>
        <v>0.49549549549549549</v>
      </c>
      <c r="AN45" s="178">
        <f t="shared" si="48"/>
        <v>22.513761467889907</v>
      </c>
    </row>
    <row r="46" spans="1:40" ht="14.25" x14ac:dyDescent="0.2">
      <c r="A46" s="23" t="s">
        <v>66</v>
      </c>
      <c r="B46" s="8"/>
      <c r="C46" s="8"/>
      <c r="D46" s="20"/>
      <c r="E46" s="10"/>
      <c r="F46" s="8"/>
      <c r="G46" s="8">
        <v>73</v>
      </c>
      <c r="H46" s="8"/>
      <c r="I46" s="8">
        <v>91</v>
      </c>
      <c r="J46" s="8">
        <v>10</v>
      </c>
      <c r="K46" s="8">
        <v>320</v>
      </c>
      <c r="L46" s="8">
        <v>58</v>
      </c>
      <c r="M46" s="24">
        <f t="shared" si="52"/>
        <v>411</v>
      </c>
      <c r="N46" s="27">
        <f t="shared" si="53"/>
        <v>68</v>
      </c>
      <c r="O46" s="8"/>
      <c r="P46" s="8">
        <v>4</v>
      </c>
      <c r="Q46" s="8">
        <v>4</v>
      </c>
      <c r="R46" s="8">
        <v>0</v>
      </c>
      <c r="S46" s="8">
        <v>0</v>
      </c>
      <c r="T46" s="8">
        <v>4</v>
      </c>
      <c r="U46" s="8">
        <v>4</v>
      </c>
      <c r="V46" s="8"/>
      <c r="W46" s="8">
        <v>5</v>
      </c>
      <c r="X46" s="8">
        <v>3</v>
      </c>
      <c r="Y46" s="8">
        <v>73</v>
      </c>
      <c r="Z46" s="8">
        <v>12</v>
      </c>
      <c r="AA46" s="27">
        <f t="shared" si="50"/>
        <v>78</v>
      </c>
      <c r="AB46" s="27">
        <f t="shared" si="51"/>
        <v>15</v>
      </c>
      <c r="AC46" s="8"/>
      <c r="AD46" s="8">
        <v>0</v>
      </c>
      <c r="AE46" s="8">
        <v>14</v>
      </c>
      <c r="AF46" s="8">
        <f t="shared" si="44"/>
        <v>14</v>
      </c>
      <c r="AG46" s="7"/>
      <c r="AH46" s="28">
        <f t="shared" si="42"/>
        <v>507</v>
      </c>
      <c r="AK46" s="176">
        <f t="shared" si="45"/>
        <v>0.16545012165450121</v>
      </c>
      <c r="AL46" s="176">
        <f t="shared" si="46"/>
        <v>1</v>
      </c>
      <c r="AM46" s="176">
        <f t="shared" si="47"/>
        <v>0.19230769230769232</v>
      </c>
      <c r="AN46" s="178">
        <f t="shared" si="48"/>
        <v>6.9452054794520546</v>
      </c>
    </row>
    <row r="47" spans="1:40" ht="14.25" x14ac:dyDescent="0.2">
      <c r="A47" s="23" t="s">
        <v>67</v>
      </c>
      <c r="B47" s="8"/>
      <c r="C47" s="8"/>
      <c r="D47" s="20"/>
      <c r="E47" s="10"/>
      <c r="F47" s="8"/>
      <c r="G47" s="8">
        <v>50</v>
      </c>
      <c r="H47" s="8"/>
      <c r="I47" s="8">
        <v>76</v>
      </c>
      <c r="J47" s="8">
        <v>6</v>
      </c>
      <c r="K47" s="8">
        <v>470</v>
      </c>
      <c r="L47" s="8">
        <v>98</v>
      </c>
      <c r="M47" s="24">
        <f t="shared" si="52"/>
        <v>546</v>
      </c>
      <c r="N47" s="27">
        <f t="shared" si="53"/>
        <v>104</v>
      </c>
      <c r="O47" s="8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/>
      <c r="W47" s="8">
        <v>2</v>
      </c>
      <c r="X47" s="8">
        <v>0</v>
      </c>
      <c r="Y47" s="8">
        <v>118</v>
      </c>
      <c r="Z47" s="8">
        <v>17</v>
      </c>
      <c r="AA47" s="27">
        <f t="shared" si="50"/>
        <v>120</v>
      </c>
      <c r="AB47" s="27">
        <f t="shared" si="51"/>
        <v>17</v>
      </c>
      <c r="AC47" s="8"/>
      <c r="AD47" s="8">
        <v>9</v>
      </c>
      <c r="AE47" s="8">
        <v>14</v>
      </c>
      <c r="AF47" s="8">
        <f t="shared" si="44"/>
        <v>23</v>
      </c>
      <c r="AG47" s="7"/>
      <c r="AH47" s="28">
        <f t="shared" si="42"/>
        <v>689</v>
      </c>
      <c r="AK47" s="176">
        <f t="shared" si="45"/>
        <v>0.19047619047619047</v>
      </c>
      <c r="AL47" s="176" t="str">
        <f t="shared" si="46"/>
        <v>-</v>
      </c>
      <c r="AM47" s="176">
        <f t="shared" si="47"/>
        <v>0.14166666666666666</v>
      </c>
      <c r="AN47" s="178">
        <f t="shared" si="48"/>
        <v>13.78</v>
      </c>
    </row>
    <row r="48" spans="1:40" s="7" customFormat="1" ht="14.25" x14ac:dyDescent="0.2">
      <c r="A48" s="23" t="s">
        <v>68</v>
      </c>
      <c r="B48" s="8"/>
      <c r="C48" s="8"/>
      <c r="D48" s="20"/>
      <c r="E48" s="23"/>
      <c r="F48" s="8"/>
      <c r="G48" s="27">
        <v>72</v>
      </c>
      <c r="H48" s="27"/>
      <c r="I48" s="27">
        <v>37</v>
      </c>
      <c r="J48" s="27">
        <v>4</v>
      </c>
      <c r="K48" s="27">
        <v>1042</v>
      </c>
      <c r="L48" s="27">
        <v>185</v>
      </c>
      <c r="M48" s="24">
        <f t="shared" si="52"/>
        <v>1079</v>
      </c>
      <c r="N48" s="27">
        <f t="shared" si="53"/>
        <v>189</v>
      </c>
      <c r="O48" s="27"/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/>
      <c r="W48" s="27">
        <v>2</v>
      </c>
      <c r="X48" s="27">
        <v>0</v>
      </c>
      <c r="Y48" s="27">
        <v>64</v>
      </c>
      <c r="Z48" s="27">
        <v>26</v>
      </c>
      <c r="AA48" s="27">
        <f t="shared" si="50"/>
        <v>66</v>
      </c>
      <c r="AB48" s="27">
        <f t="shared" si="51"/>
        <v>26</v>
      </c>
      <c r="AC48" s="27"/>
      <c r="AD48" s="27">
        <v>2</v>
      </c>
      <c r="AE48" s="27">
        <v>16</v>
      </c>
      <c r="AF48" s="8">
        <f t="shared" si="44"/>
        <v>18</v>
      </c>
      <c r="AH48" s="28">
        <f t="shared" si="42"/>
        <v>1163</v>
      </c>
      <c r="AI48" s="14"/>
      <c r="AJ48" s="14"/>
      <c r="AK48" s="176">
        <f t="shared" si="45"/>
        <v>0.17516218721037999</v>
      </c>
      <c r="AL48" s="176" t="str">
        <f t="shared" si="46"/>
        <v>-</v>
      </c>
      <c r="AM48" s="176">
        <f t="shared" si="47"/>
        <v>0.39393939393939392</v>
      </c>
      <c r="AN48" s="178">
        <f t="shared" si="48"/>
        <v>16.152777777777779</v>
      </c>
    </row>
    <row r="49" spans="1:40" s="7" customFormat="1" ht="14.25" x14ac:dyDescent="0.2">
      <c r="A49" s="23" t="s">
        <v>69</v>
      </c>
      <c r="B49" s="23"/>
      <c r="C49" s="23"/>
      <c r="D49" s="23"/>
      <c r="E49" s="23"/>
      <c r="G49" s="27">
        <v>48</v>
      </c>
      <c r="H49" s="27"/>
      <c r="I49" s="27">
        <v>58</v>
      </c>
      <c r="J49" s="27">
        <v>7</v>
      </c>
      <c r="K49" s="27">
        <v>150</v>
      </c>
      <c r="L49" s="27">
        <v>19</v>
      </c>
      <c r="M49" s="24">
        <f t="shared" si="52"/>
        <v>208</v>
      </c>
      <c r="N49" s="27">
        <f t="shared" si="53"/>
        <v>26</v>
      </c>
      <c r="O49" s="27"/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/>
      <c r="W49" s="27">
        <v>3</v>
      </c>
      <c r="X49" s="27">
        <v>0</v>
      </c>
      <c r="Y49" s="27">
        <v>49</v>
      </c>
      <c r="Z49" s="27">
        <v>24</v>
      </c>
      <c r="AA49" s="27">
        <f t="shared" si="50"/>
        <v>52</v>
      </c>
      <c r="AB49" s="27">
        <f t="shared" si="51"/>
        <v>24</v>
      </c>
      <c r="AC49" s="27"/>
      <c r="AD49" s="27">
        <v>2</v>
      </c>
      <c r="AE49" s="27">
        <v>7</v>
      </c>
      <c r="AF49" s="8">
        <f t="shared" si="44"/>
        <v>9</v>
      </c>
      <c r="AH49" s="28">
        <f t="shared" si="42"/>
        <v>269</v>
      </c>
      <c r="AK49" s="176">
        <f t="shared" si="45"/>
        <v>0.125</v>
      </c>
      <c r="AL49" s="176" t="str">
        <f t="shared" si="46"/>
        <v>-</v>
      </c>
      <c r="AM49" s="176">
        <f t="shared" si="47"/>
        <v>0.46153846153846156</v>
      </c>
      <c r="AN49" s="178">
        <f t="shared" si="48"/>
        <v>5.604166666666667</v>
      </c>
    </row>
    <row r="50" spans="1:40" s="7" customFormat="1" ht="14.25" x14ac:dyDescent="0.2">
      <c r="A50" s="23" t="s">
        <v>70</v>
      </c>
      <c r="B50" s="23"/>
      <c r="C50" s="23"/>
      <c r="D50" s="23"/>
      <c r="E50" s="23"/>
      <c r="G50" s="27">
        <v>52</v>
      </c>
      <c r="H50" s="27"/>
      <c r="I50" s="27">
        <v>45</v>
      </c>
      <c r="J50" s="27">
        <v>9</v>
      </c>
      <c r="K50" s="27">
        <v>109</v>
      </c>
      <c r="L50" s="27">
        <v>13</v>
      </c>
      <c r="M50" s="24">
        <f t="shared" si="52"/>
        <v>154</v>
      </c>
      <c r="N50" s="27">
        <f t="shared" si="53"/>
        <v>22</v>
      </c>
      <c r="O50" s="27"/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/>
      <c r="W50" s="27">
        <v>4</v>
      </c>
      <c r="X50" s="27">
        <v>0</v>
      </c>
      <c r="Y50" s="27">
        <v>59</v>
      </c>
      <c r="Z50" s="27">
        <v>41</v>
      </c>
      <c r="AA50" s="27">
        <f t="shared" si="50"/>
        <v>63</v>
      </c>
      <c r="AB50" s="27">
        <f t="shared" si="51"/>
        <v>41</v>
      </c>
      <c r="AC50" s="27"/>
      <c r="AD50" s="27">
        <v>1</v>
      </c>
      <c r="AE50" s="27">
        <v>9</v>
      </c>
      <c r="AF50" s="8">
        <f t="shared" si="44"/>
        <v>10</v>
      </c>
      <c r="AH50" s="28">
        <f t="shared" si="42"/>
        <v>227</v>
      </c>
      <c r="AK50" s="176">
        <f t="shared" si="45"/>
        <v>0.14285714285714285</v>
      </c>
      <c r="AL50" s="176" t="str">
        <f t="shared" si="46"/>
        <v>-</v>
      </c>
      <c r="AM50" s="176">
        <f t="shared" si="47"/>
        <v>0.65079365079365081</v>
      </c>
      <c r="AN50" s="178">
        <f t="shared" si="48"/>
        <v>4.365384615384615</v>
      </c>
    </row>
    <row r="51" spans="1:40" ht="14.25" x14ac:dyDescent="0.2">
      <c r="A51" s="23" t="s">
        <v>71</v>
      </c>
      <c r="B51" s="23"/>
      <c r="C51" s="23"/>
      <c r="D51" s="23"/>
      <c r="E51" s="23"/>
      <c r="F51" s="7"/>
      <c r="G51" s="22">
        <v>49</v>
      </c>
      <c r="H51" s="22"/>
      <c r="I51" s="22">
        <v>21</v>
      </c>
      <c r="J51" s="22">
        <v>3</v>
      </c>
      <c r="K51" s="22">
        <v>322</v>
      </c>
      <c r="L51" s="22">
        <v>54</v>
      </c>
      <c r="M51" s="24">
        <f t="shared" si="52"/>
        <v>343</v>
      </c>
      <c r="N51" s="27">
        <f t="shared" si="53"/>
        <v>57</v>
      </c>
      <c r="O51" s="27"/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/>
      <c r="W51" s="22">
        <v>2</v>
      </c>
      <c r="X51" s="22">
        <v>0</v>
      </c>
      <c r="Y51" s="22">
        <v>54</v>
      </c>
      <c r="Z51" s="22">
        <v>5</v>
      </c>
      <c r="AA51" s="27">
        <f t="shared" si="50"/>
        <v>56</v>
      </c>
      <c r="AB51" s="27">
        <f t="shared" si="51"/>
        <v>5</v>
      </c>
      <c r="AC51" s="27"/>
      <c r="AD51" s="22">
        <v>12</v>
      </c>
      <c r="AE51" s="22">
        <v>57</v>
      </c>
      <c r="AF51" s="8">
        <f t="shared" si="44"/>
        <v>69</v>
      </c>
      <c r="AG51" s="7"/>
      <c r="AH51" s="175">
        <f t="shared" si="42"/>
        <v>468</v>
      </c>
      <c r="AI51" s="7"/>
      <c r="AJ51" s="7"/>
      <c r="AK51" s="177">
        <f t="shared" si="45"/>
        <v>0.16618075801749271</v>
      </c>
      <c r="AL51" s="177" t="str">
        <f t="shared" si="46"/>
        <v>-</v>
      </c>
      <c r="AM51" s="177">
        <f t="shared" si="47"/>
        <v>8.9285714285714288E-2</v>
      </c>
      <c r="AN51" s="179">
        <f t="shared" si="48"/>
        <v>9.5510204081632661</v>
      </c>
    </row>
    <row r="52" spans="1:40" x14ac:dyDescent="0.2">
      <c r="A52" s="23"/>
      <c r="B52" s="23"/>
      <c r="C52" s="23"/>
      <c r="D52" s="23"/>
      <c r="E52" s="29" t="s">
        <v>72</v>
      </c>
      <c r="F52" s="7"/>
      <c r="G52" s="27">
        <f>AVERAGE(G41:G45)</f>
        <v>111.6</v>
      </c>
      <c r="H52" s="27"/>
      <c r="I52" s="27">
        <f>AVERAGE(I41:I45)</f>
        <v>279.60000000000002</v>
      </c>
      <c r="J52" s="27">
        <f t="shared" ref="J52:AH52" si="54">AVERAGE(J41:J45)</f>
        <v>26</v>
      </c>
      <c r="K52" s="27">
        <f t="shared" si="54"/>
        <v>1687.8</v>
      </c>
      <c r="L52" s="27">
        <f t="shared" si="54"/>
        <v>176.4</v>
      </c>
      <c r="M52" s="225">
        <f t="shared" si="54"/>
        <v>1967.4</v>
      </c>
      <c r="N52" s="225">
        <f t="shared" si="54"/>
        <v>202.4</v>
      </c>
      <c r="O52" s="27"/>
      <c r="P52" s="27">
        <f t="shared" si="54"/>
        <v>10.8</v>
      </c>
      <c r="Q52" s="27">
        <f t="shared" si="54"/>
        <v>9.4</v>
      </c>
      <c r="R52" s="27">
        <f t="shared" si="54"/>
        <v>197.6</v>
      </c>
      <c r="S52" s="27">
        <f t="shared" si="54"/>
        <v>180</v>
      </c>
      <c r="T52" s="27">
        <f t="shared" si="54"/>
        <v>208.4</v>
      </c>
      <c r="U52" s="27">
        <f t="shared" si="54"/>
        <v>189.4</v>
      </c>
      <c r="V52" s="27"/>
      <c r="W52" s="27">
        <f t="shared" si="54"/>
        <v>18.399999999999999</v>
      </c>
      <c r="X52" s="27">
        <f t="shared" si="54"/>
        <v>6</v>
      </c>
      <c r="Y52" s="27">
        <f t="shared" si="54"/>
        <v>313.8</v>
      </c>
      <c r="Z52" s="27">
        <f t="shared" si="54"/>
        <v>159.19999999999999</v>
      </c>
      <c r="AA52" s="225">
        <f t="shared" si="54"/>
        <v>332.2</v>
      </c>
      <c r="AB52" s="225">
        <f t="shared" si="54"/>
        <v>165.2</v>
      </c>
      <c r="AC52" s="27"/>
      <c r="AD52" s="27">
        <f t="shared" si="54"/>
        <v>11.6</v>
      </c>
      <c r="AE52" s="27">
        <f t="shared" si="54"/>
        <v>29.4</v>
      </c>
      <c r="AF52" s="225">
        <f t="shared" si="54"/>
        <v>41</v>
      </c>
      <c r="AG52" s="27"/>
      <c r="AH52" s="27">
        <f t="shared" si="54"/>
        <v>2540.4</v>
      </c>
      <c r="AI52" s="27"/>
      <c r="AJ52" s="27"/>
      <c r="AK52" s="171">
        <f>AVERAGE(AK41:AK45)</f>
        <v>0.1251136464543039</v>
      </c>
      <c r="AL52" s="171">
        <f>AVERAGE(AL41:AL45)</f>
        <v>0.86934082568177051</v>
      </c>
      <c r="AM52" s="171">
        <f>AVERAGE(AM41:AM45)</f>
        <v>0.49154957672604727</v>
      </c>
      <c r="AN52" s="180">
        <f>AH52/G52</f>
        <v>22.763440860215056</v>
      </c>
    </row>
    <row r="53" spans="1:40" x14ac:dyDescent="0.2">
      <c r="A53" s="23"/>
      <c r="B53" s="23"/>
      <c r="C53" s="23"/>
      <c r="D53" s="23"/>
      <c r="E53" s="29" t="s">
        <v>73</v>
      </c>
      <c r="F53" s="7"/>
      <c r="G53" s="27">
        <f>AVERAGE(G46:G51)</f>
        <v>57.333333333333336</v>
      </c>
      <c r="H53" s="27"/>
      <c r="I53" s="27">
        <f t="shared" ref="I53:AF53" si="55">AVERAGE(I46:I51)</f>
        <v>54.666666666666664</v>
      </c>
      <c r="J53" s="27">
        <f t="shared" si="55"/>
        <v>6.5</v>
      </c>
      <c r="K53" s="27">
        <f t="shared" si="55"/>
        <v>402.16666666666669</v>
      </c>
      <c r="L53" s="27">
        <f t="shared" si="55"/>
        <v>71.166666666666671</v>
      </c>
      <c r="M53" s="27">
        <f t="shared" si="55"/>
        <v>456.83333333333331</v>
      </c>
      <c r="N53" s="27">
        <f t="shared" si="55"/>
        <v>77.666666666666671</v>
      </c>
      <c r="O53" s="27"/>
      <c r="P53" s="27">
        <f t="shared" si="55"/>
        <v>0.66666666666666663</v>
      </c>
      <c r="Q53" s="27">
        <f t="shared" si="55"/>
        <v>0.66666666666666663</v>
      </c>
      <c r="R53" s="27">
        <f t="shared" si="55"/>
        <v>0</v>
      </c>
      <c r="S53" s="27">
        <f t="shared" si="55"/>
        <v>0</v>
      </c>
      <c r="T53" s="27">
        <f t="shared" si="55"/>
        <v>0.66666666666666663</v>
      </c>
      <c r="U53" s="27">
        <f t="shared" si="55"/>
        <v>0.66666666666666663</v>
      </c>
      <c r="V53" s="27"/>
      <c r="W53" s="27">
        <f t="shared" si="55"/>
        <v>3</v>
      </c>
      <c r="X53" s="27">
        <f t="shared" si="55"/>
        <v>0.5</v>
      </c>
      <c r="Y53" s="27">
        <f t="shared" si="55"/>
        <v>69.5</v>
      </c>
      <c r="Z53" s="27">
        <f t="shared" si="55"/>
        <v>20.833333333333332</v>
      </c>
      <c r="AA53" s="27">
        <f t="shared" si="55"/>
        <v>72.5</v>
      </c>
      <c r="AB53" s="27">
        <f t="shared" si="55"/>
        <v>21.333333333333332</v>
      </c>
      <c r="AC53" s="27"/>
      <c r="AD53" s="27">
        <f t="shared" si="55"/>
        <v>4.333333333333333</v>
      </c>
      <c r="AE53" s="27">
        <f t="shared" si="55"/>
        <v>19.5</v>
      </c>
      <c r="AF53" s="27">
        <f t="shared" si="55"/>
        <v>23.833333333333332</v>
      </c>
      <c r="AG53" s="27"/>
      <c r="AH53" s="27">
        <f t="shared" ref="AH53:AM53" si="56">AVERAGE(AH46:AH51)</f>
        <v>553.83333333333337</v>
      </c>
      <c r="AI53" s="27"/>
      <c r="AJ53" s="27"/>
      <c r="AK53" s="171">
        <f t="shared" si="56"/>
        <v>0.16085440003595122</v>
      </c>
      <c r="AL53" s="171">
        <f t="shared" si="56"/>
        <v>1</v>
      </c>
      <c r="AM53" s="171">
        <f t="shared" si="56"/>
        <v>0.32158859658859656</v>
      </c>
      <c r="AN53" s="180">
        <f t="shared" si="48"/>
        <v>9.6598837209302335</v>
      </c>
    </row>
    <row r="54" spans="1:40" x14ac:dyDescent="0.2">
      <c r="A54" s="16" t="s">
        <v>74</v>
      </c>
      <c r="B54" s="16"/>
      <c r="C54" s="22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40" x14ac:dyDescent="0.2">
      <c r="A55" s="226" t="s">
        <v>75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40" x14ac:dyDescent="0.2">
      <c r="A56" s="226" t="s">
        <v>76</v>
      </c>
      <c r="B56" s="226"/>
      <c r="C56" s="226"/>
      <c r="D56" s="226"/>
      <c r="E56" s="22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1:40" x14ac:dyDescent="0.2">
      <c r="A57" s="226" t="s">
        <v>77</v>
      </c>
      <c r="B57" s="226"/>
      <c r="C57" s="226"/>
      <c r="D57" s="226"/>
      <c r="E57" s="226"/>
    </row>
    <row r="58" spans="1:40" x14ac:dyDescent="0.2">
      <c r="A58" s="226" t="s">
        <v>78</v>
      </c>
      <c r="B58" s="226"/>
      <c r="C58" s="226"/>
      <c r="D58" s="226"/>
      <c r="E58" s="226"/>
    </row>
    <row r="59" spans="1:40" x14ac:dyDescent="0.2">
      <c r="A59" s="272" t="s">
        <v>79</v>
      </c>
      <c r="B59" s="272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</row>
    <row r="60" spans="1:40" x14ac:dyDescent="0.2">
      <c r="A60" s="14" t="s">
        <v>80</v>
      </c>
      <c r="B60" s="226"/>
      <c r="C60" s="226"/>
      <c r="D60" s="226"/>
      <c r="E60" s="226"/>
    </row>
    <row r="61" spans="1:40" x14ac:dyDescent="0.2">
      <c r="A61" s="14" t="s">
        <v>81</v>
      </c>
    </row>
    <row r="62" spans="1:40" x14ac:dyDescent="0.2">
      <c r="K62" s="16"/>
    </row>
  </sheetData>
  <mergeCells count="5">
    <mergeCell ref="AD2:AF3"/>
    <mergeCell ref="A59:AF59"/>
    <mergeCell ref="K3:L3"/>
    <mergeCell ref="AK3:AM3"/>
    <mergeCell ref="AN3:AN4"/>
  </mergeCells>
  <phoneticPr fontId="15" type="noConversion"/>
  <printOptions horizontalCentered="1"/>
  <pageMargins left="0.25" right="0.25" top="0.25" bottom="0.25" header="0.05" footer="0.05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31D1-4238-48B6-8581-5DAE63935634}">
  <sheetPr>
    <pageSetUpPr fitToPage="1"/>
  </sheetPr>
  <dimension ref="A1:AH39"/>
  <sheetViews>
    <sheetView workbookViewId="0">
      <selection activeCell="U29" sqref="U29"/>
    </sheetView>
  </sheetViews>
  <sheetFormatPr defaultRowHeight="12.75" x14ac:dyDescent="0.2"/>
  <cols>
    <col min="1" max="1" width="6" customWidth="1"/>
    <col min="2" max="2" width="2.28515625" customWidth="1"/>
    <col min="3" max="3" width="9.85546875" customWidth="1"/>
    <col min="4" max="4" width="2.5703125" customWidth="1"/>
    <col min="5" max="5" width="9.140625" customWidth="1"/>
    <col min="6" max="6" width="2.5703125" customWidth="1"/>
    <col min="7" max="7" width="5.7109375" customWidth="1"/>
    <col min="8" max="8" width="2.5703125" customWidth="1"/>
    <col min="9" max="9" width="5.28515625" bestFit="1" customWidth="1"/>
    <col min="10" max="11" width="5.5703125" bestFit="1" customWidth="1"/>
    <col min="12" max="12" width="5.5703125" customWidth="1"/>
    <col min="13" max="13" width="6.7109375" customWidth="1"/>
    <col min="14" max="14" width="5.5703125" customWidth="1"/>
    <col min="15" max="15" width="1.7109375" customWidth="1"/>
    <col min="16" max="16" width="5.28515625" bestFit="1" customWidth="1"/>
    <col min="17" max="17" width="5.7109375" customWidth="1"/>
    <col min="18" max="18" width="5.28515625" bestFit="1" customWidth="1"/>
    <col min="19" max="19" width="6" customWidth="1"/>
    <col min="20" max="20" width="6.7109375" customWidth="1"/>
    <col min="21" max="21" width="6.28515625" customWidth="1"/>
    <col min="22" max="22" width="1.7109375" customWidth="1"/>
    <col min="23" max="23" width="5.28515625" bestFit="1" customWidth="1"/>
    <col min="24" max="25" width="5.5703125" bestFit="1" customWidth="1"/>
    <col min="26" max="26" width="5.5703125" customWidth="1"/>
    <col min="27" max="27" width="6.7109375" customWidth="1"/>
    <col min="28" max="28" width="5.5703125" customWidth="1"/>
    <col min="29" max="29" width="3.42578125" customWidth="1"/>
    <col min="30" max="30" width="7.28515625" style="40" customWidth="1"/>
    <col min="31" max="32" width="6.140625" style="40" customWidth="1"/>
    <col min="33" max="33" width="8.28515625" style="40" bestFit="1" customWidth="1"/>
    <col min="34" max="34" width="9.140625" style="40"/>
  </cols>
  <sheetData>
    <row r="1" spans="1:34" s="30" customFormat="1" ht="14.25" x14ac:dyDescent="0.2">
      <c r="A1" s="30" t="s">
        <v>82</v>
      </c>
      <c r="AD1" s="234"/>
      <c r="AE1" s="234"/>
      <c r="AF1" s="234"/>
      <c r="AG1" s="234"/>
      <c r="AH1" s="234"/>
    </row>
    <row r="2" spans="1:34" s="30" customFormat="1" x14ac:dyDescent="0.2">
      <c r="I2" s="31" t="s">
        <v>34</v>
      </c>
      <c r="J2" s="31"/>
      <c r="K2" s="31"/>
      <c r="L2" s="31"/>
      <c r="M2" s="31"/>
      <c r="N2" s="31"/>
      <c r="O2" s="32"/>
      <c r="P2" s="31" t="s">
        <v>35</v>
      </c>
      <c r="Q2" s="31"/>
      <c r="R2" s="31"/>
      <c r="S2" s="31"/>
      <c r="T2" s="31"/>
      <c r="U2" s="31"/>
      <c r="W2" s="31" t="s">
        <v>36</v>
      </c>
      <c r="X2" s="31"/>
      <c r="Y2" s="31"/>
      <c r="Z2" s="31"/>
      <c r="AA2" s="31"/>
      <c r="AB2" s="31"/>
      <c r="AD2" s="234"/>
      <c r="AE2" s="280" t="s">
        <v>45</v>
      </c>
      <c r="AF2" s="280"/>
      <c r="AG2" s="280"/>
      <c r="AH2" s="234"/>
    </row>
    <row r="3" spans="1:34" s="30" customFormat="1" ht="14.25" x14ac:dyDescent="0.2">
      <c r="A3" s="30" t="s">
        <v>38</v>
      </c>
      <c r="G3" s="234" t="s">
        <v>39</v>
      </c>
      <c r="I3" s="33" t="s">
        <v>40</v>
      </c>
      <c r="J3" s="33"/>
      <c r="K3" s="33" t="s">
        <v>43</v>
      </c>
      <c r="L3" s="33"/>
      <c r="M3" s="33" t="s">
        <v>42</v>
      </c>
      <c r="N3" s="33"/>
      <c r="P3" s="33" t="s">
        <v>40</v>
      </c>
      <c r="Q3" s="33"/>
      <c r="R3" s="33" t="s">
        <v>43</v>
      </c>
      <c r="S3" s="33"/>
      <c r="T3" s="33" t="s">
        <v>42</v>
      </c>
      <c r="U3" s="33"/>
      <c r="W3" s="33" t="s">
        <v>83</v>
      </c>
      <c r="X3" s="33"/>
      <c r="Y3" s="33" t="s">
        <v>43</v>
      </c>
      <c r="Z3" s="33"/>
      <c r="AA3" s="33" t="s">
        <v>42</v>
      </c>
      <c r="AB3" s="33"/>
      <c r="AD3" s="234"/>
      <c r="AE3" s="278" t="s">
        <v>84</v>
      </c>
      <c r="AF3" s="278" t="s">
        <v>85</v>
      </c>
      <c r="AG3" s="278" t="s">
        <v>86</v>
      </c>
      <c r="AH3" s="234"/>
    </row>
    <row r="4" spans="1:34" s="30" customFormat="1" ht="14.25" x14ac:dyDescent="0.2">
      <c r="A4" s="34" t="s">
        <v>47</v>
      </c>
      <c r="B4" s="34"/>
      <c r="C4" s="31" t="s">
        <v>48</v>
      </c>
      <c r="D4" s="31"/>
      <c r="E4" s="31"/>
      <c r="F4" s="34"/>
      <c r="G4" s="230" t="s">
        <v>49</v>
      </c>
      <c r="H4" s="230"/>
      <c r="I4" s="230" t="s">
        <v>50</v>
      </c>
      <c r="J4" s="230" t="s">
        <v>51</v>
      </c>
      <c r="K4" s="230" t="s">
        <v>50</v>
      </c>
      <c r="L4" s="230" t="s">
        <v>51</v>
      </c>
      <c r="M4" s="230" t="s">
        <v>50</v>
      </c>
      <c r="N4" s="230" t="s">
        <v>52</v>
      </c>
      <c r="O4" s="230"/>
      <c r="P4" s="230" t="s">
        <v>50</v>
      </c>
      <c r="Q4" s="230" t="s">
        <v>52</v>
      </c>
      <c r="R4" s="230" t="s">
        <v>50</v>
      </c>
      <c r="S4" s="230" t="s">
        <v>52</v>
      </c>
      <c r="T4" s="230" t="s">
        <v>50</v>
      </c>
      <c r="U4" s="230" t="s">
        <v>52</v>
      </c>
      <c r="V4" s="230"/>
      <c r="W4" s="230" t="s">
        <v>50</v>
      </c>
      <c r="X4" s="230" t="s">
        <v>51</v>
      </c>
      <c r="Y4" s="230" t="s">
        <v>50</v>
      </c>
      <c r="Z4" s="230" t="s">
        <v>51</v>
      </c>
      <c r="AA4" s="230" t="s">
        <v>50</v>
      </c>
      <c r="AB4" s="230" t="s">
        <v>51</v>
      </c>
      <c r="AD4" s="230" t="s">
        <v>53</v>
      </c>
      <c r="AE4" s="279"/>
      <c r="AF4" s="279"/>
      <c r="AG4" s="279"/>
      <c r="AH4" s="230" t="s">
        <v>87</v>
      </c>
    </row>
    <row r="5" spans="1:34" s="30" customFormat="1" x14ac:dyDescent="0.2">
      <c r="A5" s="35">
        <v>35</v>
      </c>
      <c r="C5" s="36">
        <v>45896</v>
      </c>
      <c r="D5" s="16" t="s">
        <v>59</v>
      </c>
      <c r="E5" s="37">
        <f>C5+6</f>
        <v>45902</v>
      </c>
      <c r="G5" s="35"/>
      <c r="H5" s="234"/>
      <c r="I5" s="35"/>
      <c r="J5" s="35"/>
      <c r="K5" s="35"/>
      <c r="L5" s="35"/>
      <c r="M5" s="234"/>
      <c r="N5" s="234"/>
      <c r="O5" s="234"/>
      <c r="P5" s="35"/>
      <c r="Q5" s="35"/>
      <c r="R5" s="35"/>
      <c r="S5" s="35"/>
      <c r="T5" s="234"/>
      <c r="U5" s="234"/>
      <c r="V5" s="234"/>
      <c r="W5" s="38"/>
      <c r="X5" s="38"/>
      <c r="Y5" s="38"/>
      <c r="Z5" s="38"/>
      <c r="AA5" s="39"/>
      <c r="AB5" s="39"/>
      <c r="AD5" s="39">
        <f>AA5+T5+M5</f>
        <v>0</v>
      </c>
      <c r="AE5" s="163" t="str">
        <f>IFERROR(N5/M5,"-")</f>
        <v>-</v>
      </c>
      <c r="AF5" s="52" t="str">
        <f>IFERROR(U5/T5,"-")</f>
        <v>-</v>
      </c>
      <c r="AG5" s="163" t="str">
        <f>IFERROR(AB5/AA5,"-")</f>
        <v>-</v>
      </c>
      <c r="AH5" s="38" t="str">
        <f>IFERROR(AD5/G5,"-")</f>
        <v>-</v>
      </c>
    </row>
    <row r="6" spans="1:34" s="30" customFormat="1" x14ac:dyDescent="0.2">
      <c r="A6" s="35">
        <v>36</v>
      </c>
      <c r="C6" s="36">
        <f>C5+7</f>
        <v>45903</v>
      </c>
      <c r="D6" s="16" t="s">
        <v>59</v>
      </c>
      <c r="E6" s="37">
        <f>C6+6</f>
        <v>45909</v>
      </c>
      <c r="G6" s="35"/>
      <c r="H6" s="234"/>
      <c r="I6" s="35"/>
      <c r="J6" s="35"/>
      <c r="K6" s="35"/>
      <c r="L6" s="35"/>
      <c r="M6" s="234"/>
      <c r="N6" s="234"/>
      <c r="O6" s="234"/>
      <c r="P6" s="35"/>
      <c r="Q6" s="35"/>
      <c r="R6" s="35"/>
      <c r="S6" s="35"/>
      <c r="T6" s="234"/>
      <c r="U6" s="234"/>
      <c r="V6" s="234"/>
      <c r="W6" s="38"/>
      <c r="X6" s="38"/>
      <c r="Y6" s="38"/>
      <c r="Z6" s="38"/>
      <c r="AA6" s="39"/>
      <c r="AB6" s="39"/>
      <c r="AD6" s="39">
        <f>AA6+T6+M6</f>
        <v>0</v>
      </c>
      <c r="AE6" s="163" t="str">
        <f>IFERROR(N6/M6,"-")</f>
        <v>-</v>
      </c>
      <c r="AF6" s="52" t="str">
        <f>IFERROR(U6/T6,"-")</f>
        <v>-</v>
      </c>
      <c r="AG6" s="163" t="str">
        <f>IFERROR(AB6/AA6,"-")</f>
        <v>-</v>
      </c>
      <c r="AH6" s="38" t="str">
        <f>IFERROR(AD6/G6,"-")</f>
        <v>-</v>
      </c>
    </row>
    <row r="7" spans="1:34" s="30" customFormat="1" x14ac:dyDescent="0.2">
      <c r="A7" s="35">
        <v>37</v>
      </c>
      <c r="C7" s="36">
        <f t="shared" ref="C7:C16" si="0">C6+7</f>
        <v>45910</v>
      </c>
      <c r="D7" s="16" t="s">
        <v>59</v>
      </c>
      <c r="E7" s="37">
        <f t="shared" ref="E7:E8" si="1">C7+6</f>
        <v>45916</v>
      </c>
      <c r="F7" s="35"/>
      <c r="G7" s="234"/>
      <c r="H7" s="234"/>
      <c r="I7" s="35"/>
      <c r="J7" s="35"/>
      <c r="K7" s="35"/>
      <c r="L7" s="35"/>
      <c r="M7" s="234"/>
      <c r="N7" s="234"/>
      <c r="O7" s="234"/>
      <c r="P7" s="35"/>
      <c r="Q7" s="35"/>
      <c r="R7" s="35"/>
      <c r="S7" s="35"/>
      <c r="T7" s="234"/>
      <c r="U7" s="234"/>
      <c r="V7" s="234"/>
      <c r="W7" s="38"/>
      <c r="X7" s="38"/>
      <c r="Y7" s="38"/>
      <c r="Z7" s="38"/>
      <c r="AA7" s="39"/>
      <c r="AB7" s="39"/>
      <c r="AD7" s="39">
        <f t="shared" ref="AD7:AD12" si="2">AA7+T7+M7</f>
        <v>0</v>
      </c>
      <c r="AE7" s="163" t="str">
        <f t="shared" ref="AE7:AE12" si="3">IFERROR(N7/M7,"-")</f>
        <v>-</v>
      </c>
      <c r="AF7" s="52" t="str">
        <f t="shared" ref="AF7:AF12" si="4">IFERROR(U7/T7,"-")</f>
        <v>-</v>
      </c>
      <c r="AG7" s="163" t="str">
        <f t="shared" ref="AG7:AG12" si="5">IFERROR(AB7/AA7,"-")</f>
        <v>-</v>
      </c>
      <c r="AH7" s="38" t="str">
        <f t="shared" ref="AH7:AH12" si="6">IFERROR(AD7/G7,"-")</f>
        <v>-</v>
      </c>
    </row>
    <row r="8" spans="1:34" s="30" customFormat="1" x14ac:dyDescent="0.2">
      <c r="A8" s="35">
        <v>38</v>
      </c>
      <c r="C8" s="36">
        <f t="shared" si="0"/>
        <v>45917</v>
      </c>
      <c r="D8" s="16" t="s">
        <v>59</v>
      </c>
      <c r="E8" s="37">
        <f t="shared" si="1"/>
        <v>45923</v>
      </c>
      <c r="G8" s="234"/>
      <c r="H8" s="234"/>
      <c r="I8" s="35"/>
      <c r="J8" s="35"/>
      <c r="K8" s="35"/>
      <c r="L8" s="35"/>
      <c r="M8" s="234"/>
      <c r="N8" s="234"/>
      <c r="O8" s="234"/>
      <c r="P8" s="35"/>
      <c r="Q8" s="35"/>
      <c r="R8" s="35"/>
      <c r="S8" s="35"/>
      <c r="T8" s="234"/>
      <c r="U8" s="234"/>
      <c r="V8" s="234"/>
      <c r="W8" s="38"/>
      <c r="X8" s="38"/>
      <c r="Y8" s="38"/>
      <c r="Z8" s="38"/>
      <c r="AA8" s="39"/>
      <c r="AB8" s="39"/>
      <c r="AD8" s="39">
        <f t="shared" si="2"/>
        <v>0</v>
      </c>
      <c r="AE8" s="163" t="str">
        <f t="shared" si="3"/>
        <v>-</v>
      </c>
      <c r="AF8" s="52" t="str">
        <f t="shared" si="4"/>
        <v>-</v>
      </c>
      <c r="AG8" s="163" t="str">
        <f t="shared" si="5"/>
        <v>-</v>
      </c>
      <c r="AH8" s="38" t="str">
        <f t="shared" si="6"/>
        <v>-</v>
      </c>
    </row>
    <row r="9" spans="1:34" x14ac:dyDescent="0.2">
      <c r="A9" s="35">
        <v>39</v>
      </c>
      <c r="B9" s="30"/>
      <c r="C9" s="36">
        <f t="shared" si="0"/>
        <v>45924</v>
      </c>
      <c r="D9" s="16" t="s">
        <v>59</v>
      </c>
      <c r="E9" s="37">
        <f t="shared" ref="E9:E10" si="7">C9+6</f>
        <v>45930</v>
      </c>
      <c r="F9" s="40"/>
      <c r="G9" s="234"/>
      <c r="H9" s="234"/>
      <c r="I9" s="35"/>
      <c r="J9" s="35"/>
      <c r="K9" s="35"/>
      <c r="L9" s="35"/>
      <c r="M9" s="234"/>
      <c r="N9" s="234"/>
      <c r="O9" s="234"/>
      <c r="P9" s="35"/>
      <c r="Q9" s="35"/>
      <c r="R9" s="35"/>
      <c r="S9" s="35"/>
      <c r="T9" s="234"/>
      <c r="U9" s="234"/>
      <c r="V9" s="234"/>
      <c r="W9" s="38"/>
      <c r="X9" s="38"/>
      <c r="Y9" s="38"/>
      <c r="Z9" s="38"/>
      <c r="AA9" s="39"/>
      <c r="AB9" s="39"/>
      <c r="AD9" s="39">
        <f t="shared" si="2"/>
        <v>0</v>
      </c>
      <c r="AE9" s="163" t="str">
        <f t="shared" si="3"/>
        <v>-</v>
      </c>
      <c r="AF9" s="52" t="str">
        <f t="shared" si="4"/>
        <v>-</v>
      </c>
      <c r="AG9" s="163" t="str">
        <f t="shared" si="5"/>
        <v>-</v>
      </c>
      <c r="AH9" s="38" t="str">
        <f t="shared" si="6"/>
        <v>-</v>
      </c>
    </row>
    <row r="10" spans="1:34" x14ac:dyDescent="0.2">
      <c r="A10" s="35">
        <v>40</v>
      </c>
      <c r="B10" s="30"/>
      <c r="C10" s="36">
        <f t="shared" si="0"/>
        <v>45931</v>
      </c>
      <c r="D10" s="16" t="s">
        <v>59</v>
      </c>
      <c r="E10" s="37">
        <f t="shared" si="7"/>
        <v>45937</v>
      </c>
      <c r="F10" s="40"/>
      <c r="G10" s="234"/>
      <c r="H10" s="234"/>
      <c r="I10" s="35"/>
      <c r="J10" s="35"/>
      <c r="K10" s="35"/>
      <c r="L10" s="35"/>
      <c r="M10" s="234"/>
      <c r="N10" s="234"/>
      <c r="O10" s="234"/>
      <c r="P10" s="35"/>
      <c r="Q10" s="35"/>
      <c r="R10" s="35"/>
      <c r="S10" s="35"/>
      <c r="T10" s="234"/>
      <c r="U10" s="234"/>
      <c r="V10" s="234"/>
      <c r="W10" s="38"/>
      <c r="X10" s="38"/>
      <c r="Y10" s="38"/>
      <c r="Z10" s="38"/>
      <c r="AA10" s="39"/>
      <c r="AB10" s="39"/>
      <c r="AD10" s="39">
        <f t="shared" si="2"/>
        <v>0</v>
      </c>
      <c r="AE10" s="163" t="str">
        <f t="shared" si="3"/>
        <v>-</v>
      </c>
      <c r="AF10" s="52" t="str">
        <f t="shared" si="4"/>
        <v>-</v>
      </c>
      <c r="AG10" s="163" t="str">
        <f t="shared" si="5"/>
        <v>-</v>
      </c>
      <c r="AH10" s="38" t="str">
        <f t="shared" si="6"/>
        <v>-</v>
      </c>
    </row>
    <row r="11" spans="1:34" x14ac:dyDescent="0.2">
      <c r="A11" s="35">
        <v>41</v>
      </c>
      <c r="B11" s="40"/>
      <c r="C11" s="36">
        <f t="shared" si="0"/>
        <v>45938</v>
      </c>
      <c r="D11" s="16" t="s">
        <v>59</v>
      </c>
      <c r="E11" s="37">
        <f t="shared" ref="E11:E16" si="8">C11+6</f>
        <v>45944</v>
      </c>
      <c r="F11" s="40"/>
      <c r="G11" s="234"/>
      <c r="H11" s="234"/>
      <c r="I11" s="35"/>
      <c r="J11" s="35"/>
      <c r="K11" s="35"/>
      <c r="L11" s="35"/>
      <c r="M11" s="234"/>
      <c r="N11" s="234"/>
      <c r="O11" s="234"/>
      <c r="P11" s="35"/>
      <c r="Q11" s="35"/>
      <c r="R11" s="35"/>
      <c r="S11" s="35"/>
      <c r="T11" s="234"/>
      <c r="U11" s="234"/>
      <c r="V11" s="234"/>
      <c r="W11" s="38"/>
      <c r="X11" s="38"/>
      <c r="Y11" s="38"/>
      <c r="Z11" s="38"/>
      <c r="AA11" s="39"/>
      <c r="AB11" s="39"/>
      <c r="AD11" s="39">
        <f t="shared" si="2"/>
        <v>0</v>
      </c>
      <c r="AE11" s="163" t="str">
        <f t="shared" si="3"/>
        <v>-</v>
      </c>
      <c r="AF11" s="52" t="str">
        <f t="shared" si="4"/>
        <v>-</v>
      </c>
      <c r="AG11" s="163" t="str">
        <f t="shared" si="5"/>
        <v>-</v>
      </c>
      <c r="AH11" s="38" t="str">
        <f t="shared" si="6"/>
        <v>-</v>
      </c>
    </row>
    <row r="12" spans="1:34" x14ac:dyDescent="0.2">
      <c r="A12" s="35">
        <v>42</v>
      </c>
      <c r="B12" s="30"/>
      <c r="C12" s="36">
        <f t="shared" si="0"/>
        <v>45945</v>
      </c>
      <c r="D12" s="16" t="s">
        <v>59</v>
      </c>
      <c r="E12" s="37">
        <f t="shared" si="8"/>
        <v>45951</v>
      </c>
      <c r="F12" s="40"/>
      <c r="G12" s="234"/>
      <c r="H12" s="234"/>
      <c r="I12" s="35"/>
      <c r="J12" s="35"/>
      <c r="K12" s="35"/>
      <c r="L12" s="35"/>
      <c r="M12" s="234"/>
      <c r="N12" s="234"/>
      <c r="O12" s="234"/>
      <c r="P12" s="35"/>
      <c r="Q12" s="35"/>
      <c r="R12" s="35"/>
      <c r="S12" s="35"/>
      <c r="T12" s="234"/>
      <c r="U12" s="234"/>
      <c r="V12" s="234"/>
      <c r="W12" s="38"/>
      <c r="X12" s="38"/>
      <c r="Y12" s="38"/>
      <c r="Z12" s="38"/>
      <c r="AA12" s="39"/>
      <c r="AB12" s="39"/>
      <c r="AD12" s="39">
        <f t="shared" si="2"/>
        <v>0</v>
      </c>
      <c r="AE12" s="163" t="str">
        <f t="shared" si="3"/>
        <v>-</v>
      </c>
      <c r="AF12" s="52" t="str">
        <f t="shared" si="4"/>
        <v>-</v>
      </c>
      <c r="AG12" s="163" t="str">
        <f t="shared" si="5"/>
        <v>-</v>
      </c>
      <c r="AH12" s="38" t="str">
        <f t="shared" si="6"/>
        <v>-</v>
      </c>
    </row>
    <row r="13" spans="1:34" x14ac:dyDescent="0.2">
      <c r="A13" s="16">
        <v>43</v>
      </c>
      <c r="B13" s="16"/>
      <c r="C13" s="221">
        <f t="shared" si="0"/>
        <v>45952</v>
      </c>
      <c r="D13" s="16" t="s">
        <v>59</v>
      </c>
      <c r="E13" s="222">
        <f t="shared" si="8"/>
        <v>45958</v>
      </c>
      <c r="F13" s="40"/>
      <c r="G13" s="234"/>
      <c r="H13" s="234"/>
      <c r="I13" s="35"/>
      <c r="J13" s="35"/>
      <c r="K13" s="35"/>
      <c r="L13" s="35"/>
      <c r="M13" s="234"/>
      <c r="N13" s="234"/>
      <c r="O13" s="234"/>
      <c r="P13" s="35"/>
      <c r="Q13" s="35"/>
      <c r="R13" s="35"/>
      <c r="S13" s="35"/>
      <c r="T13" s="234"/>
      <c r="U13" s="234"/>
      <c r="V13" s="234"/>
      <c r="W13" s="38"/>
      <c r="X13" s="38"/>
      <c r="Y13" s="38"/>
      <c r="Z13" s="38"/>
      <c r="AA13" s="39"/>
      <c r="AB13" s="39"/>
      <c r="AD13" s="39">
        <f t="shared" ref="AD13:AD16" si="9">AA13+T13+M13</f>
        <v>0</v>
      </c>
      <c r="AE13" s="163" t="str">
        <f t="shared" ref="AE13:AE16" si="10">IFERROR(N13/M13,"-")</f>
        <v>-</v>
      </c>
      <c r="AF13" s="52" t="str">
        <f t="shared" ref="AF13:AF16" si="11">IFERROR(U13/T13,"-")</f>
        <v>-</v>
      </c>
      <c r="AG13" s="163" t="str">
        <f t="shared" ref="AG13:AG16" si="12">IFERROR(AB13/AA13,"-")</f>
        <v>-</v>
      </c>
      <c r="AH13" s="38" t="str">
        <f t="shared" ref="AH13:AH16" si="13">IFERROR(AD13/G13,"-")</f>
        <v>-</v>
      </c>
    </row>
    <row r="14" spans="1:34" x14ac:dyDescent="0.2">
      <c r="A14" s="16">
        <v>44</v>
      </c>
      <c r="B14" s="16"/>
      <c r="C14" s="221">
        <f t="shared" si="0"/>
        <v>45959</v>
      </c>
      <c r="D14" s="16" t="s">
        <v>59</v>
      </c>
      <c r="E14" s="222">
        <f t="shared" si="8"/>
        <v>45965</v>
      </c>
      <c r="F14" s="40"/>
      <c r="G14" s="234"/>
      <c r="H14" s="234"/>
      <c r="I14" s="35"/>
      <c r="J14" s="35"/>
      <c r="K14" s="35"/>
      <c r="L14" s="35"/>
      <c r="M14" s="234"/>
      <c r="N14" s="234"/>
      <c r="O14" s="234"/>
      <c r="P14" s="35"/>
      <c r="Q14" s="35"/>
      <c r="R14" s="35"/>
      <c r="S14" s="35"/>
      <c r="T14" s="234"/>
      <c r="U14" s="234"/>
      <c r="V14" s="234"/>
      <c r="W14" s="38"/>
      <c r="X14" s="38"/>
      <c r="Y14" s="38"/>
      <c r="Z14" s="38"/>
      <c r="AA14" s="39"/>
      <c r="AB14" s="39"/>
      <c r="AD14" s="39">
        <f t="shared" si="9"/>
        <v>0</v>
      </c>
      <c r="AE14" s="163" t="str">
        <f t="shared" si="10"/>
        <v>-</v>
      </c>
      <c r="AF14" s="52" t="str">
        <f t="shared" si="11"/>
        <v>-</v>
      </c>
      <c r="AG14" s="163" t="str">
        <f t="shared" si="12"/>
        <v>-</v>
      </c>
      <c r="AH14" s="38" t="str">
        <f t="shared" si="13"/>
        <v>-</v>
      </c>
    </row>
    <row r="15" spans="1:34" x14ac:dyDescent="0.2">
      <c r="A15" s="16">
        <v>45</v>
      </c>
      <c r="B15" s="16"/>
      <c r="C15" s="221">
        <f t="shared" si="0"/>
        <v>45966</v>
      </c>
      <c r="D15" s="16" t="s">
        <v>59</v>
      </c>
      <c r="E15" s="222">
        <f t="shared" si="8"/>
        <v>45972</v>
      </c>
      <c r="F15" s="40"/>
      <c r="G15" s="234"/>
      <c r="H15" s="234"/>
      <c r="I15" s="35"/>
      <c r="J15" s="35"/>
      <c r="K15" s="35"/>
      <c r="L15" s="35"/>
      <c r="M15" s="234"/>
      <c r="N15" s="234"/>
      <c r="O15" s="234"/>
      <c r="P15" s="35"/>
      <c r="Q15" s="35"/>
      <c r="R15" s="35"/>
      <c r="S15" s="35"/>
      <c r="T15" s="234"/>
      <c r="U15" s="234"/>
      <c r="V15" s="234"/>
      <c r="W15" s="38"/>
      <c r="X15" s="38"/>
      <c r="Y15" s="38"/>
      <c r="Z15" s="38"/>
      <c r="AA15" s="39"/>
      <c r="AB15" s="39"/>
      <c r="AD15" s="39">
        <f t="shared" si="9"/>
        <v>0</v>
      </c>
      <c r="AE15" s="163" t="str">
        <f t="shared" si="10"/>
        <v>-</v>
      </c>
      <c r="AF15" s="52" t="str">
        <f t="shared" si="11"/>
        <v>-</v>
      </c>
      <c r="AG15" s="163" t="str">
        <f t="shared" si="12"/>
        <v>-</v>
      </c>
      <c r="AH15" s="38" t="str">
        <f t="shared" si="13"/>
        <v>-</v>
      </c>
    </row>
    <row r="16" spans="1:34" x14ac:dyDescent="0.2">
      <c r="A16" s="16">
        <v>46</v>
      </c>
      <c r="B16" s="16"/>
      <c r="C16" s="221">
        <f t="shared" si="0"/>
        <v>45973</v>
      </c>
      <c r="D16" s="16" t="s">
        <v>59</v>
      </c>
      <c r="E16" s="222">
        <f t="shared" si="8"/>
        <v>45979</v>
      </c>
      <c r="F16" s="40"/>
      <c r="G16" s="234"/>
      <c r="H16" s="234"/>
      <c r="I16" s="35"/>
      <c r="J16" s="35"/>
      <c r="K16" s="35"/>
      <c r="L16" s="35"/>
      <c r="M16" s="234"/>
      <c r="N16" s="234"/>
      <c r="O16" s="40"/>
      <c r="P16" s="35"/>
      <c r="Q16" s="35"/>
      <c r="R16" s="35"/>
      <c r="S16" s="35"/>
      <c r="T16" s="234"/>
      <c r="U16" s="234"/>
      <c r="V16" s="40"/>
      <c r="W16" s="38"/>
      <c r="X16" s="38"/>
      <c r="Y16" s="38"/>
      <c r="Z16" s="38"/>
      <c r="AA16" s="39"/>
      <c r="AB16" s="39"/>
      <c r="AD16" s="39">
        <f t="shared" si="9"/>
        <v>0</v>
      </c>
      <c r="AE16" s="163" t="str">
        <f t="shared" si="10"/>
        <v>-</v>
      </c>
      <c r="AF16" s="52" t="str">
        <f t="shared" si="11"/>
        <v>-</v>
      </c>
      <c r="AG16" s="163" t="str">
        <f t="shared" si="12"/>
        <v>-</v>
      </c>
      <c r="AH16" s="38" t="str">
        <f t="shared" si="13"/>
        <v>-</v>
      </c>
    </row>
    <row r="17" spans="1:34" x14ac:dyDescent="0.2">
      <c r="A17" s="40"/>
      <c r="B17" s="30"/>
      <c r="C17" s="223"/>
      <c r="D17" s="42"/>
      <c r="E17" s="224"/>
      <c r="F17" s="40"/>
      <c r="G17" s="230"/>
      <c r="H17" s="230"/>
      <c r="I17" s="281"/>
      <c r="J17" s="281"/>
      <c r="K17" s="281"/>
      <c r="L17" s="281"/>
      <c r="M17" s="281"/>
      <c r="N17" s="281"/>
      <c r="O17" s="138"/>
      <c r="P17" s="231"/>
      <c r="Q17" s="231"/>
      <c r="R17" s="231"/>
      <c r="S17" s="231"/>
      <c r="T17" s="230"/>
      <c r="U17" s="230"/>
      <c r="V17" s="138"/>
      <c r="W17" s="165"/>
      <c r="X17" s="165"/>
      <c r="Y17" s="165"/>
      <c r="Z17" s="165"/>
      <c r="AA17" s="169"/>
      <c r="AB17" s="169"/>
      <c r="AD17" s="169"/>
      <c r="AE17" s="164"/>
      <c r="AF17" s="52"/>
      <c r="AG17" s="164"/>
      <c r="AH17" s="165"/>
    </row>
    <row r="18" spans="1:34" x14ac:dyDescent="0.2">
      <c r="A18" s="8"/>
      <c r="B18" s="8"/>
      <c r="C18" s="8"/>
      <c r="D18" s="20"/>
      <c r="E18" s="21" t="s">
        <v>60</v>
      </c>
      <c r="F18" s="40"/>
      <c r="G18" s="45">
        <f>SUM(G5:G17)</f>
        <v>0</v>
      </c>
      <c r="H18" s="45"/>
      <c r="I18" s="45">
        <f t="shared" ref="I18:AB18" si="14">SUM(I5:I17)</f>
        <v>0</v>
      </c>
      <c r="J18" s="45">
        <f t="shared" si="14"/>
        <v>0</v>
      </c>
      <c r="K18" s="45">
        <f t="shared" si="14"/>
        <v>0</v>
      </c>
      <c r="L18" s="45">
        <f t="shared" si="14"/>
        <v>0</v>
      </c>
      <c r="M18" s="45">
        <f t="shared" si="14"/>
        <v>0</v>
      </c>
      <c r="N18" s="45">
        <f t="shared" si="14"/>
        <v>0</v>
      </c>
      <c r="O18" s="45"/>
      <c r="P18" s="45">
        <f t="shared" si="14"/>
        <v>0</v>
      </c>
      <c r="Q18" s="45">
        <f t="shared" si="14"/>
        <v>0</v>
      </c>
      <c r="R18" s="45">
        <f t="shared" si="14"/>
        <v>0</v>
      </c>
      <c r="S18" s="45">
        <f t="shared" si="14"/>
        <v>0</v>
      </c>
      <c r="T18" s="45">
        <f t="shared" si="14"/>
        <v>0</v>
      </c>
      <c r="U18" s="45">
        <f t="shared" si="14"/>
        <v>0</v>
      </c>
      <c r="V18" s="45"/>
      <c r="W18" s="45">
        <f t="shared" si="14"/>
        <v>0</v>
      </c>
      <c r="X18" s="45">
        <f t="shared" si="14"/>
        <v>0</v>
      </c>
      <c r="Y18" s="45">
        <f t="shared" si="14"/>
        <v>0</v>
      </c>
      <c r="Z18" s="45">
        <f t="shared" si="14"/>
        <v>0</v>
      </c>
      <c r="AA18" s="45">
        <f t="shared" si="14"/>
        <v>0</v>
      </c>
      <c r="AB18" s="45">
        <f t="shared" si="14"/>
        <v>0</v>
      </c>
      <c r="AC18" s="161"/>
      <c r="AD18" s="182">
        <f>AA18+T18+M18</f>
        <v>0</v>
      </c>
      <c r="AE18" s="183" t="str">
        <f>IFERROR(N18/M18,"-")</f>
        <v>-</v>
      </c>
      <c r="AF18" s="184" t="str">
        <f>IFERROR(U18/T18,"-")</f>
        <v>-</v>
      </c>
      <c r="AG18" s="183" t="str">
        <f>IFERROR(AB18/AA18,"-")</f>
        <v>-</v>
      </c>
      <c r="AH18" s="185" t="str">
        <f>IFERROR(AD18/G18,"-")</f>
        <v>-</v>
      </c>
    </row>
    <row r="19" spans="1:34" x14ac:dyDescent="0.2">
      <c r="A19" s="138"/>
      <c r="B19" s="138"/>
      <c r="C19" s="192"/>
      <c r="D19" s="193"/>
      <c r="E19" s="194"/>
      <c r="F19" s="138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139"/>
      <c r="AD19" s="195"/>
      <c r="AE19" s="196"/>
      <c r="AF19" s="197"/>
      <c r="AG19" s="196"/>
      <c r="AH19" s="169"/>
    </row>
    <row r="20" spans="1:34" ht="14.25" x14ac:dyDescent="0.2">
      <c r="A20" s="74" t="s">
        <v>88</v>
      </c>
      <c r="B20" s="40"/>
      <c r="C20" s="41"/>
      <c r="D20" s="42"/>
      <c r="E20" s="44"/>
      <c r="F20" s="40"/>
      <c r="G20" s="46">
        <v>36</v>
      </c>
      <c r="H20" s="46"/>
      <c r="I20" s="46">
        <v>615</v>
      </c>
      <c r="J20" s="46">
        <v>39</v>
      </c>
      <c r="K20" s="46">
        <v>1342</v>
      </c>
      <c r="L20" s="46">
        <v>205</v>
      </c>
      <c r="M20" s="46">
        <v>1957</v>
      </c>
      <c r="N20" s="46">
        <v>244</v>
      </c>
      <c r="O20" s="46"/>
      <c r="P20" s="46">
        <v>5</v>
      </c>
      <c r="Q20" s="46">
        <v>3</v>
      </c>
      <c r="R20" s="46">
        <v>8</v>
      </c>
      <c r="S20" s="46">
        <v>5</v>
      </c>
      <c r="T20" s="46">
        <v>13</v>
      </c>
      <c r="U20" s="46">
        <v>8</v>
      </c>
      <c r="V20" s="46"/>
      <c r="W20" s="46">
        <v>23</v>
      </c>
      <c r="X20" s="46">
        <v>13</v>
      </c>
      <c r="Y20" s="46">
        <v>581</v>
      </c>
      <c r="Z20" s="46">
        <v>153</v>
      </c>
      <c r="AA20" s="46">
        <v>604</v>
      </c>
      <c r="AB20" s="46">
        <v>166</v>
      </c>
      <c r="AD20" s="218">
        <v>2574</v>
      </c>
      <c r="AE20" s="219">
        <v>0.12468063362289218</v>
      </c>
      <c r="AF20" s="220">
        <v>0.61538461538461542</v>
      </c>
      <c r="AG20" s="219">
        <v>0.27483443708609273</v>
      </c>
      <c r="AH20" s="38">
        <f>AD20/G20</f>
        <v>71.5</v>
      </c>
    </row>
    <row r="21" spans="1:34" ht="14.25" x14ac:dyDescent="0.2">
      <c r="A21" s="23" t="s">
        <v>89</v>
      </c>
      <c r="B21" s="40"/>
      <c r="C21" s="41"/>
      <c r="D21" s="42"/>
      <c r="E21" s="44"/>
      <c r="F21" s="40"/>
      <c r="G21" s="46">
        <v>57</v>
      </c>
      <c r="H21" s="46"/>
      <c r="I21" s="46">
        <v>213</v>
      </c>
      <c r="J21" s="46">
        <v>10</v>
      </c>
      <c r="K21" s="46">
        <v>507</v>
      </c>
      <c r="L21" s="46">
        <v>52</v>
      </c>
      <c r="M21" s="46">
        <v>720</v>
      </c>
      <c r="N21" s="46">
        <v>62</v>
      </c>
      <c r="O21" s="46"/>
      <c r="P21" s="46">
        <v>1</v>
      </c>
      <c r="Q21" s="46">
        <v>1</v>
      </c>
      <c r="R21" s="46">
        <v>25</v>
      </c>
      <c r="S21" s="46">
        <v>11</v>
      </c>
      <c r="T21" s="46">
        <v>26</v>
      </c>
      <c r="U21" s="46">
        <v>12</v>
      </c>
      <c r="V21" s="46"/>
      <c r="W21" s="46">
        <v>76</v>
      </c>
      <c r="X21" s="46">
        <v>54</v>
      </c>
      <c r="Y21" s="46">
        <v>637</v>
      </c>
      <c r="Z21" s="46">
        <v>420</v>
      </c>
      <c r="AA21" s="46">
        <v>713</v>
      </c>
      <c r="AB21" s="46">
        <v>474</v>
      </c>
      <c r="AD21" s="166">
        <f>SUM(AA21,T21,M21)</f>
        <v>1459</v>
      </c>
      <c r="AE21" s="163">
        <f t="shared" ref="AE21:AE30" si="15">N21/M21</f>
        <v>8.611111111111111E-2</v>
      </c>
      <c r="AF21" s="52">
        <f>U21/T21</f>
        <v>0.46153846153846156</v>
      </c>
      <c r="AG21" s="163">
        <f t="shared" ref="AG21:AG30" si="16">AB21/AA21</f>
        <v>0.66479663394109401</v>
      </c>
      <c r="AH21" s="38">
        <f>AD21/G21</f>
        <v>25.596491228070175</v>
      </c>
    </row>
    <row r="22" spans="1:34" ht="14.25" x14ac:dyDescent="0.2">
      <c r="A22" s="23" t="s">
        <v>90</v>
      </c>
      <c r="B22" s="40"/>
      <c r="C22" s="41"/>
      <c r="D22" s="42"/>
      <c r="E22" s="44"/>
      <c r="F22" s="40"/>
      <c r="G22" s="46">
        <v>49</v>
      </c>
      <c r="H22" s="46"/>
      <c r="I22" s="46">
        <v>101</v>
      </c>
      <c r="J22" s="46">
        <v>22</v>
      </c>
      <c r="K22" s="46">
        <v>730</v>
      </c>
      <c r="L22" s="46">
        <v>105</v>
      </c>
      <c r="M22" s="46">
        <v>831</v>
      </c>
      <c r="N22" s="46">
        <v>127</v>
      </c>
      <c r="O22" s="46"/>
      <c r="P22" s="46">
        <v>7</v>
      </c>
      <c r="Q22" s="46">
        <v>7</v>
      </c>
      <c r="R22" s="46">
        <v>98</v>
      </c>
      <c r="S22" s="46">
        <v>89</v>
      </c>
      <c r="T22" s="46">
        <v>105</v>
      </c>
      <c r="U22" s="46">
        <v>96</v>
      </c>
      <c r="V22" s="46"/>
      <c r="W22" s="46">
        <v>37</v>
      </c>
      <c r="X22" s="46">
        <v>30</v>
      </c>
      <c r="Y22" s="46">
        <v>318</v>
      </c>
      <c r="Z22" s="46">
        <v>179</v>
      </c>
      <c r="AA22" s="46">
        <v>355</v>
      </c>
      <c r="AB22" s="46">
        <v>209</v>
      </c>
      <c r="AD22" s="166">
        <f t="shared" ref="AD22:AD24" si="17">SUM(AA22,T22,M22)</f>
        <v>1291</v>
      </c>
      <c r="AE22" s="163">
        <f t="shared" si="15"/>
        <v>0.15282791817087846</v>
      </c>
      <c r="AF22" s="52">
        <f>U22/T22</f>
        <v>0.91428571428571426</v>
      </c>
      <c r="AG22" s="163">
        <f t="shared" si="16"/>
        <v>0.58873239436619718</v>
      </c>
      <c r="AH22" s="38">
        <f t="shared" ref="AH22:AH30" si="18">AD22/G22</f>
        <v>26.346938775510203</v>
      </c>
    </row>
    <row r="23" spans="1:34" ht="14.25" x14ac:dyDescent="0.2">
      <c r="A23" s="23" t="s">
        <v>64</v>
      </c>
      <c r="B23" s="40"/>
      <c r="C23" s="41"/>
      <c r="D23" s="42"/>
      <c r="E23" s="44"/>
      <c r="F23" s="40"/>
      <c r="G23" s="46">
        <v>40</v>
      </c>
      <c r="H23" s="46"/>
      <c r="I23" s="46">
        <v>386</v>
      </c>
      <c r="J23" s="46">
        <v>43</v>
      </c>
      <c r="K23" s="46">
        <v>847</v>
      </c>
      <c r="L23" s="46">
        <v>45</v>
      </c>
      <c r="M23" s="46">
        <v>1233</v>
      </c>
      <c r="N23" s="46">
        <v>88</v>
      </c>
      <c r="O23" s="46"/>
      <c r="P23" s="46">
        <v>185</v>
      </c>
      <c r="Q23" s="46">
        <v>174</v>
      </c>
      <c r="R23" s="46">
        <v>653</v>
      </c>
      <c r="S23" s="46">
        <v>586</v>
      </c>
      <c r="T23" s="46">
        <v>838</v>
      </c>
      <c r="U23" s="46">
        <v>760</v>
      </c>
      <c r="V23" s="46"/>
      <c r="W23" s="46">
        <v>25</v>
      </c>
      <c r="X23" s="46">
        <v>20</v>
      </c>
      <c r="Y23" s="46">
        <v>461</v>
      </c>
      <c r="Z23" s="46">
        <v>123</v>
      </c>
      <c r="AA23" s="46">
        <v>486</v>
      </c>
      <c r="AB23" s="46">
        <v>143</v>
      </c>
      <c r="AD23" s="166">
        <f t="shared" si="17"/>
        <v>2557</v>
      </c>
      <c r="AE23" s="163">
        <f t="shared" si="15"/>
        <v>7.1370640713706412E-2</v>
      </c>
      <c r="AF23" s="52">
        <f t="shared" ref="AF23:AF30" si="19">U23/T23</f>
        <v>0.90692124105011929</v>
      </c>
      <c r="AG23" s="163">
        <f t="shared" si="16"/>
        <v>0.29423868312757201</v>
      </c>
      <c r="AH23" s="38">
        <f t="shared" si="18"/>
        <v>63.924999999999997</v>
      </c>
    </row>
    <row r="24" spans="1:34" ht="14.25" x14ac:dyDescent="0.2">
      <c r="A24" s="23" t="s">
        <v>65</v>
      </c>
      <c r="B24" s="40"/>
      <c r="C24" s="41"/>
      <c r="D24" s="42"/>
      <c r="E24" s="41"/>
      <c r="F24" s="40"/>
      <c r="G24" s="46">
        <v>37</v>
      </c>
      <c r="H24" s="46"/>
      <c r="I24" s="46">
        <v>553</v>
      </c>
      <c r="J24" s="46">
        <v>12</v>
      </c>
      <c r="K24" s="46">
        <v>2814</v>
      </c>
      <c r="L24" s="46">
        <v>483</v>
      </c>
      <c r="M24" s="46">
        <v>3367</v>
      </c>
      <c r="N24" s="46">
        <v>495</v>
      </c>
      <c r="O24" s="47"/>
      <c r="P24" s="46">
        <v>29</v>
      </c>
      <c r="Q24" s="46">
        <v>26</v>
      </c>
      <c r="R24" s="46">
        <v>167</v>
      </c>
      <c r="S24" s="46">
        <v>154</v>
      </c>
      <c r="T24" s="46">
        <v>196</v>
      </c>
      <c r="U24" s="46">
        <v>180</v>
      </c>
      <c r="V24" s="47"/>
      <c r="W24" s="46">
        <v>6</v>
      </c>
      <c r="X24" s="46">
        <v>3</v>
      </c>
      <c r="Y24" s="46">
        <v>331</v>
      </c>
      <c r="Z24" s="46">
        <v>182</v>
      </c>
      <c r="AA24" s="46">
        <v>337</v>
      </c>
      <c r="AB24" s="46">
        <v>185</v>
      </c>
      <c r="AD24" s="166">
        <f t="shared" si="17"/>
        <v>3900</v>
      </c>
      <c r="AE24" s="163">
        <f t="shared" si="15"/>
        <v>0.14701514701514701</v>
      </c>
      <c r="AF24" s="52">
        <f t="shared" si="19"/>
        <v>0.91836734693877553</v>
      </c>
      <c r="AG24" s="163">
        <f t="shared" si="16"/>
        <v>0.54896142433234418</v>
      </c>
      <c r="AH24" s="38">
        <f t="shared" si="18"/>
        <v>105.4054054054054</v>
      </c>
    </row>
    <row r="25" spans="1:34" ht="14.25" x14ac:dyDescent="0.2">
      <c r="A25" s="23" t="s">
        <v>66</v>
      </c>
      <c r="B25" s="40"/>
      <c r="C25" s="41"/>
      <c r="D25" s="42"/>
      <c r="E25" s="41"/>
      <c r="F25" s="40"/>
      <c r="G25" s="46">
        <v>49</v>
      </c>
      <c r="H25" s="46"/>
      <c r="I25" s="46">
        <v>43</v>
      </c>
      <c r="J25" s="46">
        <v>6</v>
      </c>
      <c r="K25" s="46">
        <v>101</v>
      </c>
      <c r="L25" s="46">
        <v>15</v>
      </c>
      <c r="M25" s="46">
        <v>144</v>
      </c>
      <c r="N25" s="46">
        <v>21</v>
      </c>
      <c r="O25" s="47"/>
      <c r="P25" s="46">
        <v>39</v>
      </c>
      <c r="Q25" s="46">
        <v>38</v>
      </c>
      <c r="R25" s="46">
        <v>32</v>
      </c>
      <c r="S25" s="46">
        <v>27</v>
      </c>
      <c r="T25" s="46">
        <v>71</v>
      </c>
      <c r="U25" s="46">
        <v>65</v>
      </c>
      <c r="V25" s="47"/>
      <c r="W25" s="46">
        <v>14</v>
      </c>
      <c r="X25" s="46">
        <v>9</v>
      </c>
      <c r="Y25" s="46">
        <v>211</v>
      </c>
      <c r="Z25" s="46">
        <v>89</v>
      </c>
      <c r="AA25" s="46">
        <v>225</v>
      </c>
      <c r="AB25" s="46">
        <v>98</v>
      </c>
      <c r="AD25" s="166">
        <f t="shared" ref="AD25:AD30" si="20">SUM(AA25,T25,M25)</f>
        <v>440</v>
      </c>
      <c r="AE25" s="163">
        <f t="shared" si="15"/>
        <v>0.14583333333333334</v>
      </c>
      <c r="AF25" s="52">
        <f t="shared" si="19"/>
        <v>0.91549295774647887</v>
      </c>
      <c r="AG25" s="163">
        <f t="shared" si="16"/>
        <v>0.43555555555555553</v>
      </c>
      <c r="AH25" s="38">
        <f t="shared" si="18"/>
        <v>8.9795918367346932</v>
      </c>
    </row>
    <row r="26" spans="1:34" ht="14.25" x14ac:dyDescent="0.2">
      <c r="A26" s="23" t="s">
        <v>67</v>
      </c>
      <c r="B26" s="40"/>
      <c r="C26" s="41"/>
      <c r="D26" s="42"/>
      <c r="E26" s="41"/>
      <c r="F26" s="40"/>
      <c r="G26" s="46">
        <v>61</v>
      </c>
      <c r="H26" s="46"/>
      <c r="I26" s="46">
        <v>705</v>
      </c>
      <c r="J26" s="46">
        <v>33</v>
      </c>
      <c r="K26" s="46">
        <v>885</v>
      </c>
      <c r="L26" s="46">
        <v>124</v>
      </c>
      <c r="M26" s="46">
        <v>1589</v>
      </c>
      <c r="N26" s="46">
        <v>157</v>
      </c>
      <c r="O26" s="47"/>
      <c r="P26" s="46">
        <v>14</v>
      </c>
      <c r="Q26" s="46">
        <v>12</v>
      </c>
      <c r="R26" s="46">
        <v>139</v>
      </c>
      <c r="S26" s="46">
        <v>122</v>
      </c>
      <c r="T26" s="46">
        <v>153</v>
      </c>
      <c r="U26" s="46">
        <v>134</v>
      </c>
      <c r="V26" s="47"/>
      <c r="W26" s="46">
        <v>17</v>
      </c>
      <c r="X26" s="46">
        <v>11</v>
      </c>
      <c r="Y26" s="46">
        <v>703</v>
      </c>
      <c r="Z26" s="46">
        <v>168</v>
      </c>
      <c r="AA26" s="46">
        <v>717</v>
      </c>
      <c r="AB26" s="46">
        <v>179</v>
      </c>
      <c r="AD26" s="166">
        <f t="shared" si="20"/>
        <v>2459</v>
      </c>
      <c r="AE26" s="163">
        <f t="shared" si="15"/>
        <v>9.8804279421019506E-2</v>
      </c>
      <c r="AF26" s="52">
        <f t="shared" si="19"/>
        <v>0.87581699346405228</v>
      </c>
      <c r="AG26" s="163">
        <f t="shared" si="16"/>
        <v>0.24965132496513251</v>
      </c>
      <c r="AH26" s="38">
        <f t="shared" si="18"/>
        <v>40.311475409836063</v>
      </c>
    </row>
    <row r="27" spans="1:34" ht="14.25" x14ac:dyDescent="0.2">
      <c r="A27" s="23" t="s">
        <v>68</v>
      </c>
      <c r="B27" s="40"/>
      <c r="C27" s="41"/>
      <c r="D27" s="42"/>
      <c r="E27" s="41"/>
      <c r="F27" s="40"/>
      <c r="G27" s="46">
        <v>58</v>
      </c>
      <c r="H27" s="46"/>
      <c r="I27" s="46">
        <v>251</v>
      </c>
      <c r="J27" s="46">
        <v>5</v>
      </c>
      <c r="K27" s="46">
        <v>1341</v>
      </c>
      <c r="L27" s="46">
        <v>204</v>
      </c>
      <c r="M27" s="46">
        <f>I27+K27</f>
        <v>1592</v>
      </c>
      <c r="N27" s="46">
        <f>J27+L27</f>
        <v>209</v>
      </c>
      <c r="O27" s="47"/>
      <c r="P27" s="46">
        <v>48</v>
      </c>
      <c r="Q27" s="46">
        <v>46</v>
      </c>
      <c r="R27" s="46">
        <v>25</v>
      </c>
      <c r="S27" s="46">
        <v>24</v>
      </c>
      <c r="T27" s="46">
        <v>73</v>
      </c>
      <c r="U27" s="46">
        <v>70</v>
      </c>
      <c r="V27" s="47"/>
      <c r="W27" s="46">
        <v>22</v>
      </c>
      <c r="X27" s="46">
        <v>8</v>
      </c>
      <c r="Y27" s="46">
        <v>510</v>
      </c>
      <c r="Z27" s="46">
        <v>306</v>
      </c>
      <c r="AA27" s="46">
        <v>532</v>
      </c>
      <c r="AB27" s="46">
        <v>314</v>
      </c>
      <c r="AD27" s="166">
        <f t="shared" si="20"/>
        <v>2197</v>
      </c>
      <c r="AE27" s="163">
        <f t="shared" si="15"/>
        <v>0.13128140703517588</v>
      </c>
      <c r="AF27" s="52">
        <f t="shared" si="19"/>
        <v>0.95890410958904104</v>
      </c>
      <c r="AG27" s="163">
        <f t="shared" si="16"/>
        <v>0.59022556390977443</v>
      </c>
      <c r="AH27" s="38">
        <f t="shared" si="18"/>
        <v>37.879310344827587</v>
      </c>
    </row>
    <row r="28" spans="1:34" ht="14.25" x14ac:dyDescent="0.2">
      <c r="A28" s="23" t="s">
        <v>69</v>
      </c>
      <c r="B28" s="40"/>
      <c r="C28" s="41"/>
      <c r="D28" s="42"/>
      <c r="E28" s="41"/>
      <c r="F28" s="40"/>
      <c r="G28" s="46">
        <v>49</v>
      </c>
      <c r="H28" s="46"/>
      <c r="I28" s="46">
        <v>865</v>
      </c>
      <c r="J28" s="46">
        <v>97</v>
      </c>
      <c r="K28" s="46">
        <v>1030</v>
      </c>
      <c r="L28" s="46">
        <v>122</v>
      </c>
      <c r="M28" s="46">
        <v>1895</v>
      </c>
      <c r="N28" s="46">
        <v>219</v>
      </c>
      <c r="O28" s="47"/>
      <c r="P28" s="46">
        <v>36</v>
      </c>
      <c r="Q28" s="46">
        <v>33</v>
      </c>
      <c r="R28" s="46">
        <v>30</v>
      </c>
      <c r="S28" s="46">
        <v>26</v>
      </c>
      <c r="T28" s="46">
        <v>66</v>
      </c>
      <c r="U28" s="46">
        <v>59</v>
      </c>
      <c r="V28" s="47"/>
      <c r="W28" s="46">
        <v>57</v>
      </c>
      <c r="X28" s="46">
        <v>39</v>
      </c>
      <c r="Y28" s="46">
        <v>689</v>
      </c>
      <c r="Z28" s="46">
        <v>451</v>
      </c>
      <c r="AA28" s="46">
        <v>746</v>
      </c>
      <c r="AB28" s="46">
        <v>490</v>
      </c>
      <c r="AD28" s="166">
        <f t="shared" si="20"/>
        <v>2707</v>
      </c>
      <c r="AE28" s="163">
        <f t="shared" si="15"/>
        <v>0.11556728232189974</v>
      </c>
      <c r="AF28" s="52">
        <f t="shared" si="19"/>
        <v>0.89393939393939392</v>
      </c>
      <c r="AG28" s="163">
        <f t="shared" si="16"/>
        <v>0.65683646112600536</v>
      </c>
      <c r="AH28" s="38">
        <f t="shared" si="18"/>
        <v>55.244897959183675</v>
      </c>
    </row>
    <row r="29" spans="1:34" ht="14.25" x14ac:dyDescent="0.2">
      <c r="A29" s="23" t="s">
        <v>70</v>
      </c>
      <c r="B29" s="44"/>
      <c r="C29" s="44"/>
      <c r="D29" s="44"/>
      <c r="E29" s="41"/>
      <c r="F29" s="40"/>
      <c r="G29" s="46">
        <v>34</v>
      </c>
      <c r="H29" s="46"/>
      <c r="I29" s="46">
        <v>76</v>
      </c>
      <c r="J29" s="46">
        <v>8</v>
      </c>
      <c r="K29" s="46">
        <v>383</v>
      </c>
      <c r="L29" s="46">
        <v>23</v>
      </c>
      <c r="M29" s="46">
        <v>459</v>
      </c>
      <c r="N29" s="46">
        <v>31</v>
      </c>
      <c r="O29" s="47"/>
      <c r="P29" s="46">
        <v>2</v>
      </c>
      <c r="Q29" s="46">
        <v>2</v>
      </c>
      <c r="R29" s="46">
        <v>1</v>
      </c>
      <c r="S29" s="46">
        <v>1</v>
      </c>
      <c r="T29" s="46">
        <v>3</v>
      </c>
      <c r="U29" s="46">
        <v>3</v>
      </c>
      <c r="V29" s="47"/>
      <c r="W29" s="46">
        <v>45</v>
      </c>
      <c r="X29" s="46">
        <v>24</v>
      </c>
      <c r="Y29" s="46">
        <v>519</v>
      </c>
      <c r="Z29" s="46">
        <v>288</v>
      </c>
      <c r="AA29" s="46">
        <v>563</v>
      </c>
      <c r="AB29" s="46">
        <v>312</v>
      </c>
      <c r="AD29" s="166">
        <f t="shared" si="20"/>
        <v>1025</v>
      </c>
      <c r="AE29" s="163">
        <f t="shared" si="15"/>
        <v>6.7538126361655779E-2</v>
      </c>
      <c r="AF29" s="52">
        <f t="shared" si="19"/>
        <v>1</v>
      </c>
      <c r="AG29" s="163">
        <f t="shared" si="16"/>
        <v>0.55417406749555953</v>
      </c>
      <c r="AH29" s="38">
        <f t="shared" si="18"/>
        <v>30.147058823529413</v>
      </c>
    </row>
    <row r="30" spans="1:34" ht="14.25" x14ac:dyDescent="0.2">
      <c r="A30" s="23" t="s">
        <v>71</v>
      </c>
      <c r="B30" s="44"/>
      <c r="C30" s="44"/>
      <c r="D30" s="44"/>
      <c r="E30" s="44"/>
      <c r="F30" s="234"/>
      <c r="G30" s="45">
        <v>67</v>
      </c>
      <c r="H30" s="45"/>
      <c r="I30" s="45">
        <v>191</v>
      </c>
      <c r="J30" s="45">
        <v>9</v>
      </c>
      <c r="K30" s="45">
        <v>684</v>
      </c>
      <c r="L30" s="45">
        <v>83</v>
      </c>
      <c r="M30" s="45">
        <v>875</v>
      </c>
      <c r="N30" s="45">
        <v>92</v>
      </c>
      <c r="O30" s="48"/>
      <c r="P30" s="45">
        <v>100</v>
      </c>
      <c r="Q30" s="45">
        <v>93</v>
      </c>
      <c r="R30" s="45">
        <v>394</v>
      </c>
      <c r="S30" s="45">
        <v>314</v>
      </c>
      <c r="T30" s="45">
        <v>494</v>
      </c>
      <c r="U30" s="45">
        <v>407</v>
      </c>
      <c r="V30" s="48"/>
      <c r="W30" s="45">
        <v>65</v>
      </c>
      <c r="X30" s="45">
        <v>60</v>
      </c>
      <c r="Y30" s="45">
        <v>1215</v>
      </c>
      <c r="Z30" s="45">
        <v>948</v>
      </c>
      <c r="AA30" s="45">
        <v>1280</v>
      </c>
      <c r="AB30" s="45">
        <v>1008</v>
      </c>
      <c r="AD30" s="170">
        <f t="shared" si="20"/>
        <v>2649</v>
      </c>
      <c r="AE30" s="164">
        <f t="shared" si="15"/>
        <v>0.10514285714285715</v>
      </c>
      <c r="AF30" s="167">
        <f t="shared" si="19"/>
        <v>0.82388663967611331</v>
      </c>
      <c r="AG30" s="164">
        <f t="shared" si="16"/>
        <v>0.78749999999999998</v>
      </c>
      <c r="AH30" s="165">
        <f t="shared" si="18"/>
        <v>39.537313432835823</v>
      </c>
    </row>
    <row r="31" spans="1:34" x14ac:dyDescent="0.2">
      <c r="A31" s="23"/>
      <c r="B31" s="44"/>
      <c r="C31" s="44"/>
      <c r="D31" s="44"/>
      <c r="E31" s="44" t="s">
        <v>91</v>
      </c>
      <c r="F31" s="234"/>
      <c r="G31" s="46">
        <f>AVERAGE(G20:G30)</f>
        <v>48.81818181818182</v>
      </c>
      <c r="H31" s="46"/>
      <c r="I31" s="46">
        <f>AVERAGE(I20:I30)</f>
        <v>363.54545454545456</v>
      </c>
      <c r="J31" s="46">
        <f t="shared" ref="J31:M31" si="21">AVERAGE(J20:J30)</f>
        <v>25.818181818181817</v>
      </c>
      <c r="K31" s="46">
        <f t="shared" si="21"/>
        <v>969.4545454545455</v>
      </c>
      <c r="L31" s="46">
        <f t="shared" si="21"/>
        <v>132.81818181818181</v>
      </c>
      <c r="M31" s="46">
        <f t="shared" si="21"/>
        <v>1332.909090909091</v>
      </c>
      <c r="N31" s="46">
        <f>AVERAGE(N20:N30)</f>
        <v>158.63636363636363</v>
      </c>
      <c r="O31" s="46"/>
      <c r="P31" s="46">
        <f t="shared" ref="P31" si="22">AVERAGE(P20:P30)</f>
        <v>42.363636363636367</v>
      </c>
      <c r="Q31" s="46">
        <f t="shared" ref="Q31" si="23">AVERAGE(Q20:Q30)</f>
        <v>39.545454545454547</v>
      </c>
      <c r="R31" s="46">
        <f t="shared" ref="R31" si="24">AVERAGE(R20:R30)</f>
        <v>142.90909090909091</v>
      </c>
      <c r="S31" s="46">
        <f t="shared" ref="S31" si="25">AVERAGE(S20:S30)</f>
        <v>123.54545454545455</v>
      </c>
      <c r="T31" s="46">
        <f t="shared" ref="T31" si="26">AVERAGE(T20:T30)</f>
        <v>185.27272727272728</v>
      </c>
      <c r="U31" s="46">
        <f t="shared" ref="U31" si="27">AVERAGE(U20:U30)</f>
        <v>163.09090909090909</v>
      </c>
      <c r="V31" s="46"/>
      <c r="W31" s="46">
        <f t="shared" ref="W31" si="28">AVERAGE(W20:W30)</f>
        <v>35.18181818181818</v>
      </c>
      <c r="X31" s="46">
        <f t="shared" ref="X31" si="29">AVERAGE(X20:X30)</f>
        <v>24.636363636363637</v>
      </c>
      <c r="Y31" s="46">
        <f t="shared" ref="Y31" si="30">AVERAGE(Y20:Y30)</f>
        <v>561.36363636363637</v>
      </c>
      <c r="Z31" s="46">
        <f t="shared" ref="Z31" si="31">AVERAGE(Z20:Z30)</f>
        <v>300.63636363636363</v>
      </c>
      <c r="AA31" s="46">
        <f t="shared" ref="AA31" si="32">AVERAGE(AA20:AA30)</f>
        <v>596.18181818181813</v>
      </c>
      <c r="AB31" s="46">
        <f t="shared" ref="AB31" si="33">AVERAGE(AB20:AB30)</f>
        <v>325.27272727272725</v>
      </c>
      <c r="AC31" s="46"/>
      <c r="AD31" s="46">
        <f>AVERAGE(AD20:AD30)</f>
        <v>2114.3636363636365</v>
      </c>
      <c r="AE31" s="171">
        <f>AVERAGE(AE20:AE30)</f>
        <v>0.11328843056815242</v>
      </c>
      <c r="AF31" s="171">
        <f>AVERAGE(AF20:AF30)</f>
        <v>0.8440488612375241</v>
      </c>
      <c r="AG31" s="172">
        <f>AVERAGE(AG20:AG30)</f>
        <v>0.51322786780957519</v>
      </c>
      <c r="AH31" s="46">
        <f>AVERAGE(AH20:AH30)</f>
        <v>45.897589383266642</v>
      </c>
    </row>
    <row r="32" spans="1:34" x14ac:dyDescent="0.2">
      <c r="A32" s="40" t="s">
        <v>74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x14ac:dyDescent="0.2">
      <c r="A33" s="49" t="s">
        <v>75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x14ac:dyDescent="0.2">
      <c r="A34" s="50" t="s">
        <v>92</v>
      </c>
      <c r="D34" s="49"/>
      <c r="E34" s="49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x14ac:dyDescent="0.2">
      <c r="A35" s="49" t="s">
        <v>77</v>
      </c>
      <c r="B35" s="49"/>
      <c r="C35" s="49"/>
      <c r="D35" s="49"/>
      <c r="E35" s="49"/>
      <c r="AA35" s="51"/>
    </row>
    <row r="36" spans="1:28" x14ac:dyDescent="0.2">
      <c r="A36" s="226" t="s">
        <v>93</v>
      </c>
      <c r="B36" s="49"/>
      <c r="C36" s="49"/>
      <c r="D36" s="49"/>
      <c r="E36" s="49"/>
    </row>
    <row r="37" spans="1:28" x14ac:dyDescent="0.2">
      <c r="A37" s="50" t="s">
        <v>94</v>
      </c>
    </row>
    <row r="38" spans="1:28" x14ac:dyDescent="0.2">
      <c r="A38" s="14" t="s">
        <v>80</v>
      </c>
    </row>
    <row r="39" spans="1:28" x14ac:dyDescent="0.2">
      <c r="A39" s="50" t="s">
        <v>81</v>
      </c>
    </row>
  </sheetData>
  <mergeCells count="5">
    <mergeCell ref="AE3:AE4"/>
    <mergeCell ref="AF3:AF4"/>
    <mergeCell ref="AG3:AG4"/>
    <mergeCell ref="AE2:AG2"/>
    <mergeCell ref="I17:N17"/>
  </mergeCells>
  <phoneticPr fontId="15" type="noConversion"/>
  <printOptions horizontalCentered="1"/>
  <pageMargins left="0.5" right="0.5" top="1" bottom="1" header="0.5" footer="0.5"/>
  <pageSetup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DDEE-E83A-461D-8883-379C4A353B05}">
  <sheetPr>
    <pageSetUpPr fitToPage="1"/>
  </sheetPr>
  <dimension ref="A1:AD62"/>
  <sheetViews>
    <sheetView workbookViewId="0">
      <selection activeCell="I23" sqref="I23"/>
    </sheetView>
  </sheetViews>
  <sheetFormatPr defaultRowHeight="12.75" x14ac:dyDescent="0.2"/>
  <cols>
    <col min="1" max="1" width="6.85546875" style="54" customWidth="1"/>
    <col min="2" max="2" width="2.140625" style="54" customWidth="1"/>
    <col min="3" max="3" width="10.28515625" style="54" customWidth="1"/>
    <col min="4" max="4" width="2.5703125" style="54" customWidth="1"/>
    <col min="5" max="5" width="9.28515625" style="54" customWidth="1"/>
    <col min="6" max="6" width="2.5703125" customWidth="1"/>
    <col min="7" max="7" width="5.5703125" customWidth="1"/>
    <col min="8" max="8" width="5.5703125" bestFit="1" customWidth="1"/>
    <col min="9" max="9" width="7" customWidth="1"/>
    <col min="10" max="10" width="5.5703125" bestFit="1" customWidth="1"/>
    <col min="11" max="11" width="7" bestFit="1" customWidth="1"/>
    <col min="12" max="12" width="5.5703125" bestFit="1" customWidth="1"/>
    <col min="13" max="13" width="2.7109375" customWidth="1"/>
    <col min="14" max="14" width="5.5703125" bestFit="1" customWidth="1"/>
    <col min="15" max="15" width="6" bestFit="1" customWidth="1"/>
    <col min="16" max="16" width="5.5703125" bestFit="1" customWidth="1"/>
    <col min="17" max="17" width="6" bestFit="1" customWidth="1"/>
    <col min="18" max="18" width="5.5703125" bestFit="1" customWidth="1"/>
    <col min="19" max="19" width="6" bestFit="1" customWidth="1"/>
    <col min="20" max="20" width="2.7109375" customWidth="1"/>
    <col min="21" max="22" width="5.5703125" customWidth="1"/>
    <col min="23" max="24" width="5.5703125" bestFit="1" customWidth="1"/>
    <col min="25" max="25" width="5.42578125" customWidth="1"/>
    <col min="26" max="26" width="7" customWidth="1"/>
    <col min="27" max="27" width="4.140625" customWidth="1"/>
    <col min="28" max="30" width="9.140625" style="40"/>
  </cols>
  <sheetData>
    <row r="1" spans="1:30" s="30" customFormat="1" x14ac:dyDescent="0.2">
      <c r="A1" s="30" t="s">
        <v>95</v>
      </c>
      <c r="AB1" s="234"/>
      <c r="AC1" s="234"/>
      <c r="AD1" s="234"/>
    </row>
    <row r="2" spans="1:30" x14ac:dyDescent="0.2">
      <c r="F2" s="30"/>
      <c r="G2" s="31" t="s">
        <v>34</v>
      </c>
      <c r="H2" s="31"/>
      <c r="I2" s="31"/>
      <c r="J2" s="31"/>
      <c r="K2" s="31"/>
      <c r="L2" s="31"/>
      <c r="M2" s="149"/>
      <c r="N2" s="31" t="s">
        <v>35</v>
      </c>
      <c r="O2" s="31"/>
      <c r="P2" s="31"/>
      <c r="Q2" s="31"/>
      <c r="R2" s="31"/>
      <c r="S2" s="31"/>
      <c r="T2" s="30"/>
      <c r="U2" s="280" t="s">
        <v>36</v>
      </c>
      <c r="V2" s="280"/>
      <c r="W2" s="280"/>
      <c r="X2" s="280"/>
      <c r="Y2" s="150"/>
    </row>
    <row r="3" spans="1:30" ht="14.25" x14ac:dyDescent="0.2">
      <c r="A3" s="30" t="s">
        <v>38</v>
      </c>
      <c r="B3" s="30"/>
      <c r="C3" s="30"/>
      <c r="D3" s="30"/>
      <c r="E3" s="30"/>
      <c r="F3" s="30"/>
      <c r="G3" s="33" t="s">
        <v>40</v>
      </c>
      <c r="H3" s="33"/>
      <c r="I3" s="33" t="s">
        <v>96</v>
      </c>
      <c r="J3" s="33"/>
      <c r="K3" s="33" t="s">
        <v>42</v>
      </c>
      <c r="L3" s="33"/>
      <c r="M3" s="151"/>
      <c r="N3" s="33" t="s">
        <v>40</v>
      </c>
      <c r="O3" s="33"/>
      <c r="P3" s="33" t="s">
        <v>43</v>
      </c>
      <c r="Q3" s="33"/>
      <c r="R3" s="33" t="s">
        <v>42</v>
      </c>
      <c r="S3" s="33"/>
      <c r="T3" s="30"/>
      <c r="U3" s="282" t="s">
        <v>97</v>
      </c>
      <c r="V3" s="282"/>
      <c r="W3" s="31" t="s">
        <v>43</v>
      </c>
      <c r="X3" s="31"/>
      <c r="Z3" s="234" t="s">
        <v>98</v>
      </c>
      <c r="AB3" s="234" t="s">
        <v>99</v>
      </c>
      <c r="AC3" s="234" t="s">
        <v>100</v>
      </c>
      <c r="AD3" s="234" t="s">
        <v>101</v>
      </c>
    </row>
    <row r="4" spans="1:30" ht="14.25" x14ac:dyDescent="0.2">
      <c r="A4" s="34" t="s">
        <v>47</v>
      </c>
      <c r="B4" s="34"/>
      <c r="C4" s="31" t="s">
        <v>48</v>
      </c>
      <c r="D4" s="31"/>
      <c r="E4" s="31"/>
      <c r="F4" s="34"/>
      <c r="G4" s="230" t="s">
        <v>50</v>
      </c>
      <c r="H4" s="230" t="s">
        <v>52</v>
      </c>
      <c r="I4" s="230" t="s">
        <v>50</v>
      </c>
      <c r="J4" s="230" t="s">
        <v>102</v>
      </c>
      <c r="K4" s="230" t="s">
        <v>50</v>
      </c>
      <c r="L4" s="230" t="s">
        <v>51</v>
      </c>
      <c r="M4" s="152"/>
      <c r="N4" s="230" t="s">
        <v>50</v>
      </c>
      <c r="O4" s="230" t="s">
        <v>52</v>
      </c>
      <c r="P4" s="230" t="s">
        <v>50</v>
      </c>
      <c r="Q4" s="230" t="s">
        <v>52</v>
      </c>
      <c r="R4" s="230" t="s">
        <v>50</v>
      </c>
      <c r="S4" s="230" t="s">
        <v>52</v>
      </c>
      <c r="T4" s="230"/>
      <c r="U4" s="230" t="s">
        <v>50</v>
      </c>
      <c r="V4" s="230" t="s">
        <v>103</v>
      </c>
      <c r="W4" s="230" t="s">
        <v>50</v>
      </c>
      <c r="X4" s="230" t="s">
        <v>51</v>
      </c>
      <c r="Y4" s="40"/>
      <c r="Z4" s="230" t="s">
        <v>50</v>
      </c>
      <c r="AA4" s="161"/>
      <c r="AB4" s="228"/>
      <c r="AC4" s="228"/>
      <c r="AD4" s="228"/>
    </row>
    <row r="5" spans="1:30" x14ac:dyDescent="0.2">
      <c r="A5" s="35">
        <v>35</v>
      </c>
      <c r="C5" s="36">
        <v>45896</v>
      </c>
      <c r="D5" s="35" t="s">
        <v>59</v>
      </c>
      <c r="E5" s="37">
        <f>C5+6</f>
        <v>45902</v>
      </c>
      <c r="G5" s="62"/>
      <c r="H5" s="62"/>
      <c r="I5" s="62"/>
      <c r="J5" s="62"/>
      <c r="K5" s="46"/>
      <c r="L5" s="46"/>
      <c r="M5" s="154"/>
      <c r="N5" s="62"/>
      <c r="O5" s="62"/>
      <c r="P5" s="62"/>
      <c r="Q5" s="62"/>
      <c r="R5" s="46"/>
      <c r="S5" s="46"/>
      <c r="T5" s="46"/>
      <c r="U5" s="181"/>
      <c r="V5" s="181"/>
      <c r="W5" s="46"/>
      <c r="X5" s="46"/>
      <c r="Y5" s="47"/>
      <c r="Z5" s="47">
        <f>K5+R5+W5</f>
        <v>0</v>
      </c>
      <c r="AB5" s="163" t="str">
        <f>IFERROR(L5/K5, "-")</f>
        <v>-</v>
      </c>
      <c r="AC5" s="163" t="str">
        <f>IFERROR(S5/R5, "-")</f>
        <v>-</v>
      </c>
      <c r="AD5" s="163" t="str">
        <f>IFERROR(X5/W5, "-")</f>
        <v>-</v>
      </c>
    </row>
    <row r="6" spans="1:30" x14ac:dyDescent="0.2">
      <c r="A6" s="35">
        <v>36</v>
      </c>
      <c r="C6" s="36">
        <f>C5+7</f>
        <v>45903</v>
      </c>
      <c r="D6" s="35" t="s">
        <v>59</v>
      </c>
      <c r="E6" s="37">
        <f>C6+6</f>
        <v>45909</v>
      </c>
      <c r="G6" s="62"/>
      <c r="H6" s="62"/>
      <c r="I6" s="62"/>
      <c r="J6" s="62"/>
      <c r="K6" s="46"/>
      <c r="L6" s="46"/>
      <c r="M6" s="154"/>
      <c r="N6" s="62"/>
      <c r="O6" s="62"/>
      <c r="P6" s="62"/>
      <c r="Q6" s="62"/>
      <c r="R6" s="46"/>
      <c r="S6" s="46"/>
      <c r="T6" s="46"/>
      <c r="U6" s="46"/>
      <c r="V6" s="46"/>
      <c r="W6" s="46"/>
      <c r="X6" s="46"/>
      <c r="Y6" s="47"/>
      <c r="Z6" s="47">
        <f t="shared" ref="Z6:Z15" si="0">K6+R6+W6</f>
        <v>0</v>
      </c>
      <c r="AB6" s="163" t="str">
        <f t="shared" ref="AB6:AB7" si="1">IFERROR(L6/K6, "-")</f>
        <v>-</v>
      </c>
      <c r="AC6" s="163" t="str">
        <f t="shared" ref="AC6:AC7" si="2">IFERROR(S6/R6, "-")</f>
        <v>-</v>
      </c>
      <c r="AD6" s="163" t="str">
        <f t="shared" ref="AD6:AD7" si="3">IFERROR(X6/W6, "-")</f>
        <v>-</v>
      </c>
    </row>
    <row r="7" spans="1:30" x14ac:dyDescent="0.2">
      <c r="A7" s="35">
        <v>37</v>
      </c>
      <c r="C7" s="36">
        <f t="shared" ref="C7:C12" si="4">C6+7</f>
        <v>45910</v>
      </c>
      <c r="D7" s="35" t="s">
        <v>59</v>
      </c>
      <c r="E7" s="37">
        <f t="shared" ref="E7" si="5">C7+6</f>
        <v>45916</v>
      </c>
      <c r="G7" s="62"/>
      <c r="H7" s="62"/>
      <c r="I7" s="62"/>
      <c r="J7" s="62"/>
      <c r="K7" s="46"/>
      <c r="L7" s="46"/>
      <c r="M7" s="154"/>
      <c r="N7" s="62"/>
      <c r="O7" s="62"/>
      <c r="P7" s="62"/>
      <c r="Q7" s="62"/>
      <c r="R7" s="46"/>
      <c r="S7" s="46"/>
      <c r="T7" s="46"/>
      <c r="U7" s="46"/>
      <c r="V7" s="46"/>
      <c r="W7" s="46"/>
      <c r="X7" s="46"/>
      <c r="Y7" s="47"/>
      <c r="Z7" s="47">
        <f t="shared" si="0"/>
        <v>0</v>
      </c>
      <c r="AB7" s="163" t="str">
        <f t="shared" si="1"/>
        <v>-</v>
      </c>
      <c r="AC7" s="163" t="str">
        <f t="shared" si="2"/>
        <v>-</v>
      </c>
      <c r="AD7" s="163" t="str">
        <f t="shared" si="3"/>
        <v>-</v>
      </c>
    </row>
    <row r="8" spans="1:30" x14ac:dyDescent="0.2">
      <c r="A8" s="35">
        <v>38</v>
      </c>
      <c r="C8" s="36">
        <f t="shared" si="4"/>
        <v>45917</v>
      </c>
      <c r="D8" s="35" t="s">
        <v>59</v>
      </c>
      <c r="E8" s="37">
        <f t="shared" ref="E8" si="6">C8+6</f>
        <v>45923</v>
      </c>
      <c r="G8" s="62"/>
      <c r="H8" s="62"/>
      <c r="I8" s="62"/>
      <c r="J8" s="62"/>
      <c r="K8" s="46"/>
      <c r="L8" s="46"/>
      <c r="M8" s="154"/>
      <c r="N8" s="62"/>
      <c r="O8" s="62"/>
      <c r="P8" s="62"/>
      <c r="Q8" s="62"/>
      <c r="R8" s="46"/>
      <c r="S8" s="46"/>
      <c r="T8" s="46"/>
      <c r="U8" s="46"/>
      <c r="V8" s="46"/>
      <c r="W8" s="46"/>
      <c r="X8" s="46"/>
      <c r="Y8" s="47"/>
      <c r="Z8" s="47">
        <f t="shared" si="0"/>
        <v>0</v>
      </c>
      <c r="AB8" s="163" t="str">
        <f t="shared" ref="AB8:AB15" si="7">IFERROR(L8/K8, "-")</f>
        <v>-</v>
      </c>
      <c r="AC8" s="163" t="str">
        <f t="shared" ref="AC8:AC15" si="8">IFERROR(S8/R8, "-")</f>
        <v>-</v>
      </c>
      <c r="AD8" s="163" t="str">
        <f t="shared" ref="AD8:AD15" si="9">IFERROR(X8/W8, "-")</f>
        <v>-</v>
      </c>
    </row>
    <row r="9" spans="1:30" x14ac:dyDescent="0.2">
      <c r="A9" s="35">
        <v>39</v>
      </c>
      <c r="C9" s="36">
        <f t="shared" si="4"/>
        <v>45924</v>
      </c>
      <c r="D9" s="35" t="s">
        <v>59</v>
      </c>
      <c r="E9" s="37">
        <f t="shared" ref="E9" si="10">C9+6</f>
        <v>45930</v>
      </c>
      <c r="G9" s="62"/>
      <c r="H9" s="62"/>
      <c r="I9" s="62"/>
      <c r="J9" s="62"/>
      <c r="K9" s="234"/>
      <c r="L9" s="234"/>
      <c r="M9" s="154"/>
      <c r="N9" s="62"/>
      <c r="O9" s="62"/>
      <c r="P9" s="62"/>
      <c r="Q9" s="62"/>
      <c r="R9" s="46"/>
      <c r="S9" s="46"/>
      <c r="T9" s="46"/>
      <c r="U9" s="46"/>
      <c r="V9" s="46"/>
      <c r="W9" s="46"/>
      <c r="X9" s="46"/>
      <c r="Y9" s="47"/>
      <c r="Z9" s="47">
        <f t="shared" si="0"/>
        <v>0</v>
      </c>
      <c r="AB9" s="163" t="str">
        <f t="shared" si="7"/>
        <v>-</v>
      </c>
      <c r="AC9" s="163" t="str">
        <f t="shared" si="8"/>
        <v>-</v>
      </c>
      <c r="AD9" s="163" t="str">
        <f t="shared" si="9"/>
        <v>-</v>
      </c>
    </row>
    <row r="10" spans="1:30" x14ac:dyDescent="0.2">
      <c r="A10" s="35">
        <v>40</v>
      </c>
      <c r="C10" s="36">
        <f t="shared" si="4"/>
        <v>45931</v>
      </c>
      <c r="D10" s="35" t="s">
        <v>59</v>
      </c>
      <c r="E10" s="37">
        <f t="shared" ref="E10:E12" si="11">C10+6</f>
        <v>45937</v>
      </c>
      <c r="G10" s="62"/>
      <c r="H10" s="62"/>
      <c r="I10" s="62"/>
      <c r="J10" s="62"/>
      <c r="K10" s="234"/>
      <c r="L10" s="234"/>
      <c r="M10" s="154"/>
      <c r="N10" s="62"/>
      <c r="O10" s="62"/>
      <c r="P10" s="62"/>
      <c r="Q10" s="62"/>
      <c r="R10" s="46"/>
      <c r="S10" s="46"/>
      <c r="T10" s="46"/>
      <c r="U10" s="46"/>
      <c r="V10" s="46"/>
      <c r="W10" s="46"/>
      <c r="X10" s="46"/>
      <c r="Y10" s="47"/>
      <c r="Z10" s="47">
        <f t="shared" si="0"/>
        <v>0</v>
      </c>
      <c r="AB10" s="163" t="str">
        <f t="shared" si="7"/>
        <v>-</v>
      </c>
      <c r="AC10" s="163" t="str">
        <f t="shared" si="8"/>
        <v>-</v>
      </c>
      <c r="AD10" s="163" t="str">
        <f t="shared" si="9"/>
        <v>-</v>
      </c>
    </row>
    <row r="11" spans="1:30" x14ac:dyDescent="0.2">
      <c r="A11" s="35">
        <v>41</v>
      </c>
      <c r="C11" s="36">
        <f t="shared" si="4"/>
        <v>45938</v>
      </c>
      <c r="D11" s="35" t="s">
        <v>59</v>
      </c>
      <c r="E11" s="37">
        <f t="shared" si="11"/>
        <v>45944</v>
      </c>
      <c r="G11" s="62"/>
      <c r="H11" s="62"/>
      <c r="I11" s="62"/>
      <c r="J11" s="62"/>
      <c r="K11" s="234"/>
      <c r="L11" s="234"/>
      <c r="M11" s="154"/>
      <c r="N11" s="62"/>
      <c r="O11" s="62"/>
      <c r="P11" s="62"/>
      <c r="Q11" s="62"/>
      <c r="R11" s="46"/>
      <c r="S11" s="234"/>
      <c r="T11" s="46"/>
      <c r="U11" s="46"/>
      <c r="V11" s="46"/>
      <c r="W11" s="46"/>
      <c r="X11" s="46"/>
      <c r="Y11" s="47"/>
      <c r="Z11" s="47">
        <f t="shared" si="0"/>
        <v>0</v>
      </c>
      <c r="AB11" s="163" t="str">
        <f t="shared" si="7"/>
        <v>-</v>
      </c>
      <c r="AC11" s="163" t="str">
        <f t="shared" si="8"/>
        <v>-</v>
      </c>
      <c r="AD11" s="163" t="str">
        <f t="shared" si="9"/>
        <v>-</v>
      </c>
    </row>
    <row r="12" spans="1:30" x14ac:dyDescent="0.2">
      <c r="A12" s="35">
        <v>42</v>
      </c>
      <c r="C12" s="36">
        <f t="shared" si="4"/>
        <v>45945</v>
      </c>
      <c r="D12" s="35" t="s">
        <v>59</v>
      </c>
      <c r="E12" s="37">
        <f t="shared" si="11"/>
        <v>45951</v>
      </c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47"/>
      <c r="Z12" s="47">
        <f t="shared" si="0"/>
        <v>0</v>
      </c>
      <c r="AB12" s="163"/>
      <c r="AC12" s="163"/>
      <c r="AD12" s="163"/>
    </row>
    <row r="13" spans="1:30" x14ac:dyDescent="0.2">
      <c r="A13" s="30" t="s">
        <v>104</v>
      </c>
      <c r="B13" s="30"/>
      <c r="C13" s="30"/>
      <c r="D13" s="30"/>
      <c r="E13" s="30"/>
      <c r="F13" s="30"/>
      <c r="G13" s="46">
        <f t="shared" ref="G13:L13" si="12">SUM(G5:G12)</f>
        <v>0</v>
      </c>
      <c r="H13" s="46">
        <f t="shared" si="12"/>
        <v>0</v>
      </c>
      <c r="I13" s="46">
        <f t="shared" si="12"/>
        <v>0</v>
      </c>
      <c r="J13" s="46">
        <f t="shared" si="12"/>
        <v>0</v>
      </c>
      <c r="K13" s="46">
        <f t="shared" si="12"/>
        <v>0</v>
      </c>
      <c r="L13" s="46">
        <f t="shared" si="12"/>
        <v>0</v>
      </c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  <c r="Z13" s="47"/>
      <c r="AB13" s="163"/>
      <c r="AC13" s="163"/>
      <c r="AD13" s="163"/>
    </row>
    <row r="14" spans="1:30" ht="13.5" thickBot="1" x14ac:dyDescent="0.25">
      <c r="A14" s="155"/>
      <c r="B14" s="155"/>
      <c r="C14" s="155"/>
      <c r="D14" s="155"/>
      <c r="E14" s="155"/>
      <c r="F14" s="156"/>
      <c r="G14" s="157"/>
      <c r="H14" s="157"/>
      <c r="I14" s="157"/>
      <c r="J14" s="157"/>
      <c r="K14" s="157"/>
      <c r="L14" s="157"/>
      <c r="M14" s="158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163"/>
      <c r="AC14" s="163"/>
      <c r="AD14" s="163"/>
    </row>
    <row r="15" spans="1:30" ht="13.5" thickTop="1" x14ac:dyDescent="0.2">
      <c r="A15" s="35">
        <v>43</v>
      </c>
      <c r="C15" s="36">
        <f>C12+7</f>
        <v>45952</v>
      </c>
      <c r="D15" s="35" t="s">
        <v>59</v>
      </c>
      <c r="E15" s="37">
        <f t="shared" ref="E15:E20" si="13">C15+6</f>
        <v>45958</v>
      </c>
      <c r="G15" s="35"/>
      <c r="H15" s="62"/>
      <c r="I15" s="62"/>
      <c r="J15" s="62"/>
      <c r="K15" s="46"/>
      <c r="L15" s="46"/>
      <c r="M15" s="158"/>
      <c r="N15" s="62"/>
      <c r="O15" s="35"/>
      <c r="P15" s="62"/>
      <c r="Q15" s="62"/>
      <c r="R15" s="46"/>
      <c r="S15" s="46"/>
      <c r="T15" s="47"/>
      <c r="U15" s="46"/>
      <c r="V15" s="46"/>
      <c r="W15" s="46"/>
      <c r="X15" s="234"/>
      <c r="Y15" s="47"/>
      <c r="Z15" s="47">
        <f t="shared" si="0"/>
        <v>0</v>
      </c>
      <c r="AB15" s="163" t="str">
        <f t="shared" si="7"/>
        <v>-</v>
      </c>
      <c r="AC15" s="163" t="str">
        <f t="shared" si="8"/>
        <v>-</v>
      </c>
      <c r="AD15" s="163" t="str">
        <f t="shared" si="9"/>
        <v>-</v>
      </c>
    </row>
    <row r="16" spans="1:30" x14ac:dyDescent="0.2">
      <c r="A16" s="35">
        <v>44</v>
      </c>
      <c r="C16" s="36">
        <f t="shared" ref="C16:C21" si="14">C15+7</f>
        <v>45959</v>
      </c>
      <c r="D16" s="35" t="s">
        <v>59</v>
      </c>
      <c r="E16" s="37">
        <f t="shared" si="13"/>
        <v>45965</v>
      </c>
      <c r="G16" s="62"/>
      <c r="H16" s="62"/>
      <c r="I16" s="62"/>
      <c r="J16" s="62"/>
      <c r="K16" s="46"/>
      <c r="L16" s="46"/>
      <c r="M16" s="158"/>
      <c r="N16" s="62"/>
      <c r="O16" s="62"/>
      <c r="P16" s="62"/>
      <c r="Q16" s="62"/>
      <c r="R16" s="46"/>
      <c r="S16" s="46"/>
      <c r="T16" s="47"/>
      <c r="U16" s="46"/>
      <c r="V16" s="46"/>
      <c r="W16" s="46"/>
      <c r="X16" s="46"/>
      <c r="Y16" s="47"/>
      <c r="Z16" s="47">
        <f t="shared" ref="Z16" si="15">K16+R16+W16</f>
        <v>0</v>
      </c>
      <c r="AB16" s="163" t="str">
        <f t="shared" ref="AB16" si="16">IFERROR(L16/K16, "-")</f>
        <v>-</v>
      </c>
      <c r="AC16" s="163" t="str">
        <f t="shared" ref="AC16" si="17">IFERROR(S16/R16, "-")</f>
        <v>-</v>
      </c>
      <c r="AD16" s="163" t="str">
        <f t="shared" ref="AD16" si="18">IFERROR(X16/W16, "-")</f>
        <v>-</v>
      </c>
    </row>
    <row r="17" spans="1:30" x14ac:dyDescent="0.2">
      <c r="A17" s="35">
        <v>45</v>
      </c>
      <c r="C17" s="36">
        <f t="shared" si="14"/>
        <v>45966</v>
      </c>
      <c r="D17" s="35" t="s">
        <v>59</v>
      </c>
      <c r="E17" s="37">
        <f t="shared" si="13"/>
        <v>45972</v>
      </c>
      <c r="G17" s="62"/>
      <c r="H17" s="62"/>
      <c r="I17" s="62"/>
      <c r="J17" s="62"/>
      <c r="K17" s="46"/>
      <c r="L17" s="46"/>
      <c r="M17" s="158"/>
      <c r="N17" s="62"/>
      <c r="O17" s="62"/>
      <c r="P17" s="62"/>
      <c r="Q17" s="62"/>
      <c r="R17" s="46"/>
      <c r="S17" s="46"/>
      <c r="T17" s="47"/>
      <c r="U17" s="46"/>
      <c r="V17" s="46"/>
      <c r="W17" s="46"/>
      <c r="X17" s="46"/>
      <c r="Y17" s="159"/>
      <c r="Z17" s="47">
        <f t="shared" ref="Z17" si="19">K17+R17+W17</f>
        <v>0</v>
      </c>
      <c r="AB17" s="163" t="str">
        <f t="shared" ref="AB17" si="20">IFERROR(L17/K17, "-")</f>
        <v>-</v>
      </c>
      <c r="AC17" s="163" t="str">
        <f t="shared" ref="AC17" si="21">IFERROR(S17/R17, "-")</f>
        <v>-</v>
      </c>
      <c r="AD17" s="163" t="str">
        <f t="shared" ref="AD17" si="22">IFERROR(X17/W17, "-")</f>
        <v>-</v>
      </c>
    </row>
    <row r="18" spans="1:30" x14ac:dyDescent="0.2">
      <c r="A18" s="35">
        <v>46</v>
      </c>
      <c r="C18" s="36">
        <f t="shared" si="14"/>
        <v>45973</v>
      </c>
      <c r="D18" s="35" t="s">
        <v>59</v>
      </c>
      <c r="E18" s="37">
        <f t="shared" si="13"/>
        <v>45979</v>
      </c>
      <c r="G18" s="62"/>
      <c r="H18" s="62"/>
      <c r="I18" s="62"/>
      <c r="J18" s="62"/>
      <c r="K18" s="46"/>
      <c r="L18" s="46"/>
      <c r="M18" s="158"/>
      <c r="N18" s="62"/>
      <c r="O18" s="62"/>
      <c r="P18" s="62"/>
      <c r="Q18" s="62"/>
      <c r="R18" s="46"/>
      <c r="S18" s="46"/>
      <c r="T18" s="47"/>
      <c r="U18" s="46"/>
      <c r="V18" s="46"/>
      <c r="W18" s="46"/>
      <c r="X18" s="46"/>
      <c r="Y18" s="47"/>
      <c r="Z18" s="47">
        <f t="shared" ref="Z18:Z34" si="23">K18+R18+W18</f>
        <v>0</v>
      </c>
      <c r="AB18" s="163" t="str">
        <f t="shared" ref="AB18:AB19" si="24">IFERROR(L18/K18, "-")</f>
        <v>-</v>
      </c>
      <c r="AC18" s="163" t="str">
        <f t="shared" ref="AC18:AC19" si="25">IFERROR(S18/R18, "-")</f>
        <v>-</v>
      </c>
      <c r="AD18" s="163" t="str">
        <f t="shared" ref="AD18:AD19" si="26">IFERROR(X18/W18, "-")</f>
        <v>-</v>
      </c>
    </row>
    <row r="19" spans="1:30" x14ac:dyDescent="0.2">
      <c r="A19" s="35">
        <v>47</v>
      </c>
      <c r="C19" s="36">
        <f t="shared" si="14"/>
        <v>45980</v>
      </c>
      <c r="D19" s="35" t="s">
        <v>59</v>
      </c>
      <c r="E19" s="37">
        <f t="shared" si="13"/>
        <v>45986</v>
      </c>
      <c r="G19" s="62"/>
      <c r="H19" s="62"/>
      <c r="I19" s="62"/>
      <c r="J19" s="62"/>
      <c r="K19" s="46"/>
      <c r="L19" s="46"/>
      <c r="M19" s="158"/>
      <c r="N19" s="62"/>
      <c r="O19" s="62"/>
      <c r="P19" s="62"/>
      <c r="Q19" s="62"/>
      <c r="R19" s="46"/>
      <c r="S19" s="46"/>
      <c r="T19" s="47"/>
      <c r="U19" s="46"/>
      <c r="V19" s="46"/>
      <c r="W19" s="46"/>
      <c r="X19" s="46"/>
      <c r="Y19" s="47"/>
      <c r="Z19" s="47">
        <f t="shared" si="23"/>
        <v>0</v>
      </c>
      <c r="AB19" s="163" t="str">
        <f t="shared" si="24"/>
        <v>-</v>
      </c>
      <c r="AC19" s="163" t="str">
        <f t="shared" si="25"/>
        <v>-</v>
      </c>
      <c r="AD19" s="163" t="str">
        <f t="shared" si="26"/>
        <v>-</v>
      </c>
    </row>
    <row r="20" spans="1:30" x14ac:dyDescent="0.2">
      <c r="A20" s="35">
        <v>48</v>
      </c>
      <c r="C20" s="36">
        <f t="shared" si="14"/>
        <v>45987</v>
      </c>
      <c r="D20" s="35" t="s">
        <v>59</v>
      </c>
      <c r="E20" s="37">
        <f t="shared" si="13"/>
        <v>45993</v>
      </c>
      <c r="G20" s="62"/>
      <c r="H20" s="62"/>
      <c r="I20" s="62"/>
      <c r="J20" s="62"/>
      <c r="K20" s="46"/>
      <c r="L20" s="46"/>
      <c r="M20" s="158"/>
      <c r="N20" s="62"/>
      <c r="O20" s="62"/>
      <c r="P20" s="62"/>
      <c r="Q20" s="62"/>
      <c r="R20" s="46"/>
      <c r="S20" s="46"/>
      <c r="T20" s="47"/>
      <c r="U20" s="46"/>
      <c r="V20" s="46"/>
      <c r="W20" s="46"/>
      <c r="X20" s="46"/>
      <c r="Y20" s="47"/>
      <c r="Z20" s="47">
        <f t="shared" si="23"/>
        <v>0</v>
      </c>
      <c r="AB20" s="163" t="str">
        <f t="shared" ref="AB20" si="27">IFERROR(L20/K20, "-")</f>
        <v>-</v>
      </c>
      <c r="AC20" s="163" t="str">
        <f t="shared" ref="AC20" si="28">IFERROR(S20/R20, "-")</f>
        <v>-</v>
      </c>
      <c r="AD20" s="163" t="str">
        <f t="shared" ref="AD20" si="29">IFERROR(X20/W20, "-")</f>
        <v>-</v>
      </c>
    </row>
    <row r="21" spans="1:30" x14ac:dyDescent="0.2">
      <c r="A21" s="35">
        <v>49</v>
      </c>
      <c r="C21" s="36">
        <f t="shared" si="14"/>
        <v>45994</v>
      </c>
      <c r="D21" s="35" t="s">
        <v>59</v>
      </c>
      <c r="E21" s="37">
        <f t="shared" ref="E21" si="30">C21+6</f>
        <v>46000</v>
      </c>
      <c r="G21" s="62"/>
      <c r="H21" s="62"/>
      <c r="I21" s="62"/>
      <c r="J21" s="62"/>
      <c r="K21" s="46"/>
      <c r="L21" s="46"/>
      <c r="M21" s="158"/>
      <c r="N21" s="62"/>
      <c r="O21" s="62"/>
      <c r="P21" s="62"/>
      <c r="Q21" s="62"/>
      <c r="R21" s="46"/>
      <c r="S21" s="46"/>
      <c r="T21" s="47"/>
      <c r="U21" s="46"/>
      <c r="V21" s="46"/>
      <c r="W21" s="46"/>
      <c r="X21" s="46"/>
      <c r="Y21" s="47"/>
      <c r="Z21" s="47">
        <f t="shared" si="23"/>
        <v>0</v>
      </c>
      <c r="AB21" s="163" t="str">
        <f t="shared" ref="AB21:AB34" si="31">IFERROR(L21/K21, "-")</f>
        <v>-</v>
      </c>
      <c r="AC21" s="163" t="str">
        <f t="shared" ref="AC21:AC34" si="32">IFERROR(S21/R21, "-")</f>
        <v>-</v>
      </c>
      <c r="AD21" s="163" t="str">
        <f t="shared" ref="AD21:AD34" si="33">IFERROR(X21/W21, "-")</f>
        <v>-</v>
      </c>
    </row>
    <row r="22" spans="1:30" x14ac:dyDescent="0.2">
      <c r="A22" s="35">
        <v>50</v>
      </c>
      <c r="C22" s="36">
        <f t="shared" ref="C22:C24" si="34">C21+7</f>
        <v>46001</v>
      </c>
      <c r="D22" s="35" t="s">
        <v>59</v>
      </c>
      <c r="E22" s="37">
        <f t="shared" ref="E22:E24" si="35">C22+6</f>
        <v>46007</v>
      </c>
      <c r="G22" s="62"/>
      <c r="H22" s="62"/>
      <c r="I22" s="62"/>
      <c r="J22" s="62"/>
      <c r="K22" s="46"/>
      <c r="L22" s="46"/>
      <c r="M22" s="158"/>
      <c r="N22" s="62"/>
      <c r="O22" s="62"/>
      <c r="P22" s="62"/>
      <c r="Q22" s="62"/>
      <c r="R22" s="46"/>
      <c r="S22" s="46"/>
      <c r="T22" s="47"/>
      <c r="U22" s="46"/>
      <c r="V22" s="46"/>
      <c r="W22" s="46"/>
      <c r="X22" s="46"/>
      <c r="Y22" s="47"/>
      <c r="Z22" s="47">
        <f t="shared" si="23"/>
        <v>0</v>
      </c>
      <c r="AB22" s="163" t="str">
        <f t="shared" si="31"/>
        <v>-</v>
      </c>
      <c r="AC22" s="163" t="str">
        <f t="shared" si="32"/>
        <v>-</v>
      </c>
      <c r="AD22" s="163" t="str">
        <f t="shared" si="33"/>
        <v>-</v>
      </c>
    </row>
    <row r="23" spans="1:30" x14ac:dyDescent="0.2">
      <c r="A23" s="35">
        <v>51</v>
      </c>
      <c r="C23" s="36">
        <f t="shared" si="34"/>
        <v>46008</v>
      </c>
      <c r="D23" s="35" t="s">
        <v>59</v>
      </c>
      <c r="E23" s="37">
        <f t="shared" si="35"/>
        <v>46014</v>
      </c>
      <c r="G23" s="62"/>
      <c r="H23" s="62"/>
      <c r="I23" s="62"/>
      <c r="J23" s="62"/>
      <c r="K23" s="46"/>
      <c r="L23" s="46"/>
      <c r="M23" s="158"/>
      <c r="N23" s="62"/>
      <c r="O23" s="62"/>
      <c r="P23" s="62"/>
      <c r="Q23" s="62"/>
      <c r="R23" s="46"/>
      <c r="S23" s="46"/>
      <c r="T23" s="47"/>
      <c r="U23" s="46"/>
      <c r="V23" s="46"/>
      <c r="W23" s="46"/>
      <c r="X23" s="46"/>
      <c r="Y23" s="47"/>
      <c r="Z23" s="47">
        <f t="shared" si="23"/>
        <v>0</v>
      </c>
      <c r="AB23" s="163" t="str">
        <f t="shared" si="31"/>
        <v>-</v>
      </c>
      <c r="AC23" s="163" t="str">
        <f t="shared" si="32"/>
        <v>-</v>
      </c>
      <c r="AD23" s="163" t="str">
        <f t="shared" si="33"/>
        <v>-</v>
      </c>
    </row>
    <row r="24" spans="1:30" x14ac:dyDescent="0.2">
      <c r="A24" s="35">
        <v>52</v>
      </c>
      <c r="C24" s="36">
        <f t="shared" si="34"/>
        <v>46015</v>
      </c>
      <c r="D24" s="35" t="s">
        <v>59</v>
      </c>
      <c r="E24" s="37">
        <f t="shared" si="35"/>
        <v>46021</v>
      </c>
      <c r="G24" s="62"/>
      <c r="H24" s="62"/>
      <c r="I24" s="62"/>
      <c r="J24" s="62"/>
      <c r="K24" s="46"/>
      <c r="L24" s="46"/>
      <c r="M24" s="158"/>
      <c r="N24" s="62"/>
      <c r="O24" s="62"/>
      <c r="P24" s="62"/>
      <c r="Q24" s="62"/>
      <c r="R24" s="46"/>
      <c r="S24" s="46"/>
      <c r="T24" s="47"/>
      <c r="U24" s="46"/>
      <c r="V24" s="46"/>
      <c r="W24" s="46"/>
      <c r="X24" s="46"/>
      <c r="Y24" s="47"/>
      <c r="Z24" s="47">
        <f t="shared" si="23"/>
        <v>0</v>
      </c>
      <c r="AB24" s="163" t="str">
        <f t="shared" si="31"/>
        <v>-</v>
      </c>
      <c r="AC24" s="163" t="str">
        <f t="shared" si="32"/>
        <v>-</v>
      </c>
      <c r="AD24" s="163" t="str">
        <f t="shared" si="33"/>
        <v>-</v>
      </c>
    </row>
    <row r="25" spans="1:30" x14ac:dyDescent="0.2">
      <c r="A25" s="35">
        <v>1</v>
      </c>
      <c r="C25" s="36">
        <v>46023</v>
      </c>
      <c r="D25" s="35" t="s">
        <v>59</v>
      </c>
      <c r="E25" s="37">
        <f t="shared" ref="E25" si="36">C25+6</f>
        <v>46029</v>
      </c>
      <c r="G25" s="62"/>
      <c r="H25" s="62"/>
      <c r="I25" s="62"/>
      <c r="J25" s="62"/>
      <c r="K25" s="46"/>
      <c r="L25" s="46"/>
      <c r="M25" s="158"/>
      <c r="N25" s="62"/>
      <c r="O25" s="62"/>
      <c r="P25" s="62"/>
      <c r="Q25" s="62"/>
      <c r="R25" s="46"/>
      <c r="S25" s="46"/>
      <c r="T25" s="47"/>
      <c r="U25" s="46"/>
      <c r="V25" s="46"/>
      <c r="W25" s="46"/>
      <c r="X25" s="46"/>
      <c r="Y25" s="47"/>
      <c r="Z25" s="47">
        <f t="shared" si="23"/>
        <v>0</v>
      </c>
      <c r="AB25" s="163" t="str">
        <f t="shared" si="31"/>
        <v>-</v>
      </c>
      <c r="AC25" s="163" t="str">
        <f t="shared" si="32"/>
        <v>-</v>
      </c>
      <c r="AD25" s="163" t="str">
        <f t="shared" si="33"/>
        <v>-</v>
      </c>
    </row>
    <row r="26" spans="1:30" x14ac:dyDescent="0.2">
      <c r="A26" s="35">
        <v>2</v>
      </c>
      <c r="C26" s="36">
        <f>C25+7</f>
        <v>46030</v>
      </c>
      <c r="D26" s="35" t="s">
        <v>59</v>
      </c>
      <c r="E26" s="37">
        <f t="shared" ref="E26" si="37">C26+6</f>
        <v>46036</v>
      </c>
      <c r="G26" s="62"/>
      <c r="H26" s="62"/>
      <c r="I26" s="62"/>
      <c r="J26" s="62"/>
      <c r="K26" s="46"/>
      <c r="L26" s="46"/>
      <c r="M26" s="158"/>
      <c r="N26" s="62"/>
      <c r="O26" s="62"/>
      <c r="P26" s="62"/>
      <c r="Q26" s="62"/>
      <c r="R26" s="46"/>
      <c r="S26" s="46"/>
      <c r="T26" s="47"/>
      <c r="U26" s="46"/>
      <c r="V26" s="46"/>
      <c r="W26" s="46"/>
      <c r="X26" s="46"/>
      <c r="Y26" s="47"/>
      <c r="Z26" s="47">
        <f t="shared" si="23"/>
        <v>0</v>
      </c>
      <c r="AB26" s="163" t="str">
        <f t="shared" si="31"/>
        <v>-</v>
      </c>
      <c r="AC26" s="163" t="str">
        <f t="shared" si="32"/>
        <v>-</v>
      </c>
      <c r="AD26" s="163" t="str">
        <f t="shared" si="33"/>
        <v>-</v>
      </c>
    </row>
    <row r="27" spans="1:30" x14ac:dyDescent="0.2">
      <c r="A27" s="35">
        <v>3</v>
      </c>
      <c r="C27" s="36">
        <f t="shared" ref="C27:C34" si="38">C26+7</f>
        <v>46037</v>
      </c>
      <c r="D27" s="35" t="s">
        <v>59</v>
      </c>
      <c r="E27" s="37">
        <f t="shared" ref="E27:E28" si="39">C27+6</f>
        <v>46043</v>
      </c>
      <c r="G27" s="62"/>
      <c r="H27" s="62"/>
      <c r="I27" s="62"/>
      <c r="J27" s="62"/>
      <c r="K27" s="46"/>
      <c r="L27" s="46"/>
      <c r="M27" s="158"/>
      <c r="N27" s="62"/>
      <c r="O27" s="62"/>
      <c r="P27" s="62"/>
      <c r="Q27" s="62"/>
      <c r="R27" s="46"/>
      <c r="S27" s="46"/>
      <c r="T27" s="47"/>
      <c r="U27" s="46"/>
      <c r="V27" s="46"/>
      <c r="W27" s="46"/>
      <c r="X27" s="46"/>
      <c r="Y27" s="47"/>
      <c r="Z27" s="47">
        <f t="shared" si="23"/>
        <v>0</v>
      </c>
      <c r="AB27" s="163" t="str">
        <f t="shared" si="31"/>
        <v>-</v>
      </c>
      <c r="AC27" s="163" t="str">
        <f t="shared" si="32"/>
        <v>-</v>
      </c>
      <c r="AD27" s="163" t="str">
        <f t="shared" si="33"/>
        <v>-</v>
      </c>
    </row>
    <row r="28" spans="1:30" x14ac:dyDescent="0.2">
      <c r="A28" s="35">
        <v>4</v>
      </c>
      <c r="C28" s="36">
        <f t="shared" si="38"/>
        <v>46044</v>
      </c>
      <c r="D28" s="35" t="s">
        <v>59</v>
      </c>
      <c r="E28" s="37">
        <f t="shared" si="39"/>
        <v>46050</v>
      </c>
      <c r="G28" s="62"/>
      <c r="H28" s="62"/>
      <c r="I28" s="62"/>
      <c r="J28" s="62"/>
      <c r="K28" s="46"/>
      <c r="L28" s="46"/>
      <c r="M28" s="158"/>
      <c r="N28" s="62"/>
      <c r="O28" s="62"/>
      <c r="P28" s="62"/>
      <c r="Q28" s="62"/>
      <c r="R28" s="46"/>
      <c r="S28" s="46"/>
      <c r="T28" s="47"/>
      <c r="U28" s="46"/>
      <c r="V28" s="46"/>
      <c r="W28" s="46"/>
      <c r="X28" s="46"/>
      <c r="Y28" s="47"/>
      <c r="Z28" s="47">
        <f t="shared" si="23"/>
        <v>0</v>
      </c>
      <c r="AB28" s="163" t="str">
        <f t="shared" si="31"/>
        <v>-</v>
      </c>
      <c r="AC28" s="163" t="str">
        <f t="shared" si="32"/>
        <v>-</v>
      </c>
      <c r="AD28" s="163" t="str">
        <f t="shared" si="33"/>
        <v>-</v>
      </c>
    </row>
    <row r="29" spans="1:30" x14ac:dyDescent="0.2">
      <c r="A29" s="35">
        <v>5</v>
      </c>
      <c r="C29" s="36">
        <f t="shared" si="38"/>
        <v>46051</v>
      </c>
      <c r="D29" s="35" t="s">
        <v>59</v>
      </c>
      <c r="E29" s="37">
        <f t="shared" ref="E29:E30" si="40">C29+6</f>
        <v>46057</v>
      </c>
      <c r="G29" s="62"/>
      <c r="H29" s="62"/>
      <c r="I29" s="62"/>
      <c r="J29" s="62"/>
      <c r="K29" s="46"/>
      <c r="L29" s="46"/>
      <c r="M29" s="158"/>
      <c r="N29" s="62"/>
      <c r="O29" s="62"/>
      <c r="P29" s="62"/>
      <c r="Q29" s="62"/>
      <c r="R29" s="46"/>
      <c r="S29" s="46"/>
      <c r="T29" s="47"/>
      <c r="U29" s="46"/>
      <c r="V29" s="46"/>
      <c r="W29" s="46"/>
      <c r="X29" s="46"/>
      <c r="Y29" s="47"/>
      <c r="Z29" s="47">
        <f t="shared" si="23"/>
        <v>0</v>
      </c>
      <c r="AB29" s="163" t="str">
        <f t="shared" si="31"/>
        <v>-</v>
      </c>
      <c r="AC29" s="163" t="str">
        <f t="shared" si="32"/>
        <v>-</v>
      </c>
      <c r="AD29" s="163" t="str">
        <f t="shared" si="33"/>
        <v>-</v>
      </c>
    </row>
    <row r="30" spans="1:30" x14ac:dyDescent="0.2">
      <c r="A30" s="35">
        <v>6</v>
      </c>
      <c r="C30" s="36">
        <f t="shared" si="38"/>
        <v>46058</v>
      </c>
      <c r="D30" s="35" t="s">
        <v>59</v>
      </c>
      <c r="E30" s="37">
        <f t="shared" si="40"/>
        <v>46064</v>
      </c>
      <c r="G30" s="62"/>
      <c r="H30" s="62"/>
      <c r="I30" s="62"/>
      <c r="J30" s="62"/>
      <c r="K30" s="46"/>
      <c r="L30" s="46"/>
      <c r="M30" s="158"/>
      <c r="N30" s="62"/>
      <c r="O30" s="62"/>
      <c r="P30" s="62"/>
      <c r="Q30" s="62"/>
      <c r="R30" s="46"/>
      <c r="S30" s="46"/>
      <c r="T30" s="47"/>
      <c r="U30" s="46"/>
      <c r="V30" s="46"/>
      <c r="W30" s="46"/>
      <c r="X30" s="46"/>
      <c r="Y30" s="47"/>
      <c r="Z30" s="47">
        <f t="shared" si="23"/>
        <v>0</v>
      </c>
      <c r="AB30" s="163" t="str">
        <f t="shared" si="31"/>
        <v>-</v>
      </c>
      <c r="AC30" s="163" t="str">
        <f t="shared" si="32"/>
        <v>-</v>
      </c>
      <c r="AD30" s="163" t="str">
        <f t="shared" si="33"/>
        <v>-</v>
      </c>
    </row>
    <row r="31" spans="1:30" x14ac:dyDescent="0.2">
      <c r="A31" s="35">
        <v>7</v>
      </c>
      <c r="C31" s="36">
        <f t="shared" si="38"/>
        <v>46065</v>
      </c>
      <c r="D31" s="35" t="s">
        <v>59</v>
      </c>
      <c r="E31" s="37">
        <f t="shared" ref="E31:E32" si="41">C31+6</f>
        <v>46071</v>
      </c>
      <c r="G31" s="62"/>
      <c r="H31" s="62"/>
      <c r="I31" s="62"/>
      <c r="J31" s="62"/>
      <c r="K31" s="46"/>
      <c r="L31" s="46"/>
      <c r="M31" s="158"/>
      <c r="N31" s="62"/>
      <c r="O31" s="62"/>
      <c r="P31" s="62"/>
      <c r="Q31" s="62"/>
      <c r="R31" s="46"/>
      <c r="S31" s="46"/>
      <c r="T31" s="47"/>
      <c r="U31" s="46"/>
      <c r="V31" s="46"/>
      <c r="W31" s="46"/>
      <c r="X31" s="46"/>
      <c r="Y31" s="47"/>
      <c r="Z31" s="47">
        <f t="shared" si="23"/>
        <v>0</v>
      </c>
      <c r="AB31" s="163" t="str">
        <f t="shared" si="31"/>
        <v>-</v>
      </c>
      <c r="AC31" s="163" t="str">
        <f t="shared" si="32"/>
        <v>-</v>
      </c>
      <c r="AD31" s="163" t="str">
        <f t="shared" si="33"/>
        <v>-</v>
      </c>
    </row>
    <row r="32" spans="1:30" x14ac:dyDescent="0.2">
      <c r="A32" s="35">
        <v>8</v>
      </c>
      <c r="C32" s="36">
        <f t="shared" si="38"/>
        <v>46072</v>
      </c>
      <c r="D32" s="35" t="s">
        <v>59</v>
      </c>
      <c r="E32" s="37">
        <f t="shared" si="41"/>
        <v>46078</v>
      </c>
      <c r="G32" s="62"/>
      <c r="H32" s="62"/>
      <c r="I32" s="62"/>
      <c r="J32" s="62"/>
      <c r="K32" s="46"/>
      <c r="L32" s="46"/>
      <c r="M32" s="158"/>
      <c r="N32" s="62"/>
      <c r="O32" s="62"/>
      <c r="P32" s="62"/>
      <c r="Q32" s="62"/>
      <c r="R32" s="46"/>
      <c r="S32" s="46"/>
      <c r="T32" s="47"/>
      <c r="U32" s="46"/>
      <c r="V32" s="46"/>
      <c r="W32" s="46"/>
      <c r="X32" s="46"/>
      <c r="Y32" s="47"/>
      <c r="Z32" s="47">
        <f t="shared" si="23"/>
        <v>0</v>
      </c>
      <c r="AB32" s="163" t="str">
        <f t="shared" si="31"/>
        <v>-</v>
      </c>
      <c r="AC32" s="163" t="str">
        <f t="shared" si="32"/>
        <v>-</v>
      </c>
      <c r="AD32" s="163" t="str">
        <f t="shared" si="33"/>
        <v>-</v>
      </c>
    </row>
    <row r="33" spans="1:30" x14ac:dyDescent="0.2">
      <c r="A33" s="35">
        <v>9</v>
      </c>
      <c r="C33" s="36">
        <f t="shared" si="38"/>
        <v>46079</v>
      </c>
      <c r="D33" s="35" t="s">
        <v>59</v>
      </c>
      <c r="E33" s="37">
        <f t="shared" ref="E33:E34" si="42">C33+6</f>
        <v>46085</v>
      </c>
      <c r="G33" s="62"/>
      <c r="H33" s="62"/>
      <c r="I33" s="62"/>
      <c r="J33" s="62"/>
      <c r="K33" s="46"/>
      <c r="L33" s="46"/>
      <c r="M33" s="158"/>
      <c r="N33" s="62"/>
      <c r="O33" s="62"/>
      <c r="P33" s="62"/>
      <c r="Q33" s="62"/>
      <c r="R33" s="46"/>
      <c r="S33" s="46"/>
      <c r="T33" s="47"/>
      <c r="U33" s="46"/>
      <c r="V33" s="46"/>
      <c r="W33" s="46"/>
      <c r="X33" s="46"/>
      <c r="Y33" s="47"/>
      <c r="Z33" s="47">
        <f t="shared" si="23"/>
        <v>0</v>
      </c>
      <c r="AB33" s="163" t="str">
        <f t="shared" si="31"/>
        <v>-</v>
      </c>
      <c r="AC33" s="163" t="str">
        <f t="shared" si="32"/>
        <v>-</v>
      </c>
      <c r="AD33" s="163" t="str">
        <f t="shared" si="33"/>
        <v>-</v>
      </c>
    </row>
    <row r="34" spans="1:30" x14ac:dyDescent="0.2">
      <c r="A34" s="35">
        <v>10</v>
      </c>
      <c r="C34" s="36">
        <f t="shared" si="38"/>
        <v>46086</v>
      </c>
      <c r="D34" s="35" t="s">
        <v>59</v>
      </c>
      <c r="E34" s="37">
        <f t="shared" si="42"/>
        <v>46092</v>
      </c>
      <c r="G34" s="62"/>
      <c r="H34" s="62"/>
      <c r="I34" s="62"/>
      <c r="J34" s="62"/>
      <c r="K34" s="46"/>
      <c r="L34" s="46"/>
      <c r="M34" s="158"/>
      <c r="N34" s="62"/>
      <c r="O34" s="62"/>
      <c r="P34" s="62"/>
      <c r="Q34" s="62"/>
      <c r="R34" s="46"/>
      <c r="S34" s="46"/>
      <c r="T34" s="47"/>
      <c r="U34" s="46"/>
      <c r="V34" s="46"/>
      <c r="W34" s="46"/>
      <c r="X34" s="46"/>
      <c r="Y34" s="47"/>
      <c r="Z34" s="47">
        <f t="shared" si="23"/>
        <v>0</v>
      </c>
      <c r="AB34" s="163" t="str">
        <f t="shared" si="31"/>
        <v>-</v>
      </c>
      <c r="AC34" s="163" t="str">
        <f t="shared" si="32"/>
        <v>-</v>
      </c>
      <c r="AD34" s="163" t="str">
        <f t="shared" si="33"/>
        <v>-</v>
      </c>
    </row>
    <row r="35" spans="1:30" x14ac:dyDescent="0.2">
      <c r="A35" s="35"/>
      <c r="C35" s="37"/>
      <c r="D35" s="153"/>
      <c r="E35" s="78"/>
      <c r="G35" s="46"/>
      <c r="H35" s="46"/>
      <c r="I35" s="46"/>
      <c r="J35" s="46"/>
      <c r="K35" s="46"/>
      <c r="L35" s="46"/>
      <c r="M35" s="158"/>
      <c r="N35" s="46"/>
      <c r="O35" s="46"/>
      <c r="P35" s="46"/>
      <c r="Q35" s="46"/>
      <c r="R35" s="46"/>
      <c r="S35" s="46"/>
      <c r="T35" s="47"/>
      <c r="U35" s="47"/>
      <c r="V35" s="47"/>
      <c r="W35" s="46"/>
      <c r="X35" s="46"/>
      <c r="Y35" s="47"/>
      <c r="Z35" s="47"/>
      <c r="AB35" s="163"/>
      <c r="AC35" s="163"/>
      <c r="AD35" s="163"/>
    </row>
    <row r="36" spans="1:30" x14ac:dyDescent="0.2">
      <c r="A36" s="74" t="s">
        <v>105</v>
      </c>
      <c r="B36" s="74"/>
      <c r="C36" s="74"/>
      <c r="D36" s="74"/>
      <c r="E36" s="74"/>
      <c r="F36" s="74"/>
      <c r="G36" s="181">
        <f>SUM(G15:G35)</f>
        <v>0</v>
      </c>
      <c r="H36" s="181">
        <f t="shared" ref="H36:K36" si="43">SUM(H15:H35)</f>
        <v>0</v>
      </c>
      <c r="I36" s="181">
        <f>SUM(I15:I35)</f>
        <v>0</v>
      </c>
      <c r="J36" s="181">
        <f t="shared" si="43"/>
        <v>0</v>
      </c>
      <c r="K36" s="181">
        <f t="shared" si="43"/>
        <v>0</v>
      </c>
      <c r="L36" s="181">
        <f>SUM(L15:L35)</f>
        <v>0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168"/>
      <c r="AD36" s="168"/>
    </row>
    <row r="37" spans="1:30" x14ac:dyDescent="0.2">
      <c r="A37" s="210" t="s">
        <v>106</v>
      </c>
      <c r="B37" s="210"/>
      <c r="C37" s="210"/>
      <c r="D37" s="210"/>
      <c r="E37" s="210"/>
      <c r="F37" s="210"/>
      <c r="G37" s="160">
        <f>G13+G36</f>
        <v>0</v>
      </c>
      <c r="H37" s="160">
        <f t="shared" ref="H37:J37" si="44">H13+H36</f>
        <v>0</v>
      </c>
      <c r="I37" s="160">
        <f t="shared" si="44"/>
        <v>0</v>
      </c>
      <c r="J37" s="160">
        <f t="shared" si="44"/>
        <v>0</v>
      </c>
      <c r="K37" s="160">
        <f>K13+K36</f>
        <v>0</v>
      </c>
      <c r="L37" s="160">
        <f>L13+L36</f>
        <v>0</v>
      </c>
      <c r="M37" s="160"/>
      <c r="N37" s="160">
        <f>SUM(N5:N35)</f>
        <v>0</v>
      </c>
      <c r="O37" s="160">
        <f t="shared" ref="O37:V37" si="45">SUM(O5:O35)</f>
        <v>0</v>
      </c>
      <c r="P37" s="160">
        <f t="shared" si="45"/>
        <v>0</v>
      </c>
      <c r="Q37" s="160">
        <f t="shared" si="45"/>
        <v>0</v>
      </c>
      <c r="R37" s="160">
        <f t="shared" si="45"/>
        <v>0</v>
      </c>
      <c r="S37" s="160">
        <f t="shared" si="45"/>
        <v>0</v>
      </c>
      <c r="T37" s="160"/>
      <c r="U37" s="160">
        <f t="shared" si="45"/>
        <v>0</v>
      </c>
      <c r="V37" s="160">
        <f t="shared" si="45"/>
        <v>0</v>
      </c>
      <c r="W37" s="160">
        <f>SUM(W5:W35)</f>
        <v>0</v>
      </c>
      <c r="X37" s="160">
        <f>SUM(X5:X35)</f>
        <v>0</v>
      </c>
      <c r="Y37" s="160"/>
      <c r="Z37" s="160">
        <f>SUM(Z5:Z36)</f>
        <v>0</v>
      </c>
      <c r="AA37" s="160"/>
      <c r="AB37" s="212" t="e">
        <f>L37/K37</f>
        <v>#DIV/0!</v>
      </c>
      <c r="AC37" s="183" t="str">
        <f>IFERROR(S37/R37,"-")</f>
        <v>-</v>
      </c>
      <c r="AD37" s="183" t="e">
        <f>X37/W37</f>
        <v>#DIV/0!</v>
      </c>
    </row>
    <row r="38" spans="1:30" x14ac:dyDescent="0.2">
      <c r="A38" s="198"/>
      <c r="B38" s="198"/>
      <c r="C38" s="198"/>
      <c r="D38" s="198"/>
      <c r="E38" s="198"/>
      <c r="F38" s="198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211"/>
      <c r="AD38" s="211"/>
    </row>
    <row r="39" spans="1:30" ht="14.25" x14ac:dyDescent="0.2">
      <c r="A39" s="74" t="s">
        <v>107</v>
      </c>
      <c r="B39" s="74"/>
      <c r="C39" s="74"/>
      <c r="D39" s="74"/>
      <c r="E39" s="74"/>
      <c r="F39" s="74"/>
      <c r="G39" s="46">
        <v>4205</v>
      </c>
      <c r="H39" s="46">
        <v>962</v>
      </c>
      <c r="I39" s="46">
        <v>10726</v>
      </c>
      <c r="J39" s="46">
        <v>2579</v>
      </c>
      <c r="K39" s="46">
        <v>14931</v>
      </c>
      <c r="L39" s="46">
        <v>3541</v>
      </c>
      <c r="M39" s="46"/>
      <c r="N39" s="46">
        <v>2</v>
      </c>
      <c r="O39" s="46">
        <v>2</v>
      </c>
      <c r="P39" s="46">
        <v>55</v>
      </c>
      <c r="Q39" s="46">
        <v>43</v>
      </c>
      <c r="R39" s="46">
        <v>57</v>
      </c>
      <c r="S39" s="46">
        <v>45</v>
      </c>
      <c r="T39" s="46"/>
      <c r="U39" s="46">
        <v>117</v>
      </c>
      <c r="V39" s="46">
        <v>113</v>
      </c>
      <c r="W39" s="46">
        <v>2048</v>
      </c>
      <c r="X39" s="46">
        <v>1968</v>
      </c>
      <c r="Y39" s="46"/>
      <c r="Z39" s="46">
        <f>W39+R39+K39</f>
        <v>17036</v>
      </c>
      <c r="AA39" s="62"/>
      <c r="AB39" s="168">
        <f>L39/K39</f>
        <v>0.23715759158797134</v>
      </c>
      <c r="AC39" s="168">
        <f>S39/R39</f>
        <v>0.78947368421052633</v>
      </c>
      <c r="AD39" s="168">
        <f>X39/W39</f>
        <v>0.9609375</v>
      </c>
    </row>
    <row r="40" spans="1:30" ht="14.25" x14ac:dyDescent="0.2">
      <c r="A40" s="74" t="s">
        <v>108</v>
      </c>
      <c r="B40" s="74"/>
      <c r="C40" s="74"/>
      <c r="D40" s="74"/>
      <c r="E40" s="74"/>
      <c r="F40" s="74"/>
      <c r="G40" s="46">
        <v>1378</v>
      </c>
      <c r="H40" s="46">
        <v>315</v>
      </c>
      <c r="I40" s="46">
        <v>5117</v>
      </c>
      <c r="J40" s="46">
        <v>1092</v>
      </c>
      <c r="K40" s="46">
        <v>6495</v>
      </c>
      <c r="L40" s="46">
        <v>1407</v>
      </c>
      <c r="M40" s="158"/>
      <c r="N40" s="46">
        <v>10</v>
      </c>
      <c r="O40" s="46">
        <v>9</v>
      </c>
      <c r="P40" s="46">
        <v>1249</v>
      </c>
      <c r="Q40" s="46">
        <v>1090</v>
      </c>
      <c r="R40" s="46">
        <v>1259</v>
      </c>
      <c r="S40" s="46">
        <v>1099</v>
      </c>
      <c r="T40" s="46"/>
      <c r="U40" s="46">
        <v>164</v>
      </c>
      <c r="V40" s="46">
        <v>163</v>
      </c>
      <c r="W40" s="46">
        <v>1877</v>
      </c>
      <c r="X40" s="46">
        <v>1842</v>
      </c>
      <c r="Y40" s="46"/>
      <c r="Z40" s="46">
        <f>W40+R40+K40</f>
        <v>9631</v>
      </c>
      <c r="AB40" s="168">
        <f>L40/K40</f>
        <v>0.21662817551963048</v>
      </c>
      <c r="AC40" s="168">
        <f>S40/R40</f>
        <v>0.87291501191421761</v>
      </c>
      <c r="AD40" s="168">
        <f>X40/W40</f>
        <v>0.98135322322855623</v>
      </c>
    </row>
    <row r="41" spans="1:30" s="30" customFormat="1" ht="14.25" customHeight="1" x14ac:dyDescent="0.2">
      <c r="A41" s="74" t="s">
        <v>109</v>
      </c>
      <c r="B41" s="74"/>
      <c r="C41" s="74"/>
      <c r="D41" s="74"/>
      <c r="G41" s="46">
        <v>1942</v>
      </c>
      <c r="H41" s="46">
        <v>400</v>
      </c>
      <c r="I41" s="46">
        <v>13595</v>
      </c>
      <c r="J41" s="46">
        <v>2421</v>
      </c>
      <c r="K41" s="46">
        <f>G41+I41</f>
        <v>15537</v>
      </c>
      <c r="L41" s="46">
        <f>H41+J41</f>
        <v>2821</v>
      </c>
      <c r="M41" s="158"/>
      <c r="N41" s="46">
        <v>123</v>
      </c>
      <c r="O41" s="46">
        <v>69</v>
      </c>
      <c r="P41" s="46">
        <v>2425</v>
      </c>
      <c r="Q41" s="46">
        <v>2385</v>
      </c>
      <c r="R41" s="46">
        <f>N41+P41</f>
        <v>2548</v>
      </c>
      <c r="S41" s="46">
        <f>O41+Q41</f>
        <v>2454</v>
      </c>
      <c r="T41" s="158"/>
      <c r="U41" s="154">
        <v>80</v>
      </c>
      <c r="V41" s="154">
        <v>79</v>
      </c>
      <c r="W41" s="46">
        <v>1497</v>
      </c>
      <c r="X41" s="46">
        <v>1457</v>
      </c>
      <c r="Y41" s="46"/>
      <c r="Z41" s="46">
        <f>W41+R41+K41</f>
        <v>19582</v>
      </c>
      <c r="AA41"/>
      <c r="AB41" s="168">
        <f>L41/K41</f>
        <v>0.18156658299543027</v>
      </c>
      <c r="AC41" s="168">
        <f>S41/R41</f>
        <v>0.96310832025117743</v>
      </c>
      <c r="AD41" s="168">
        <f>X41/W41</f>
        <v>0.97327989311957253</v>
      </c>
    </row>
    <row r="42" spans="1:30" ht="14.25" x14ac:dyDescent="0.2">
      <c r="A42" s="74" t="s">
        <v>110</v>
      </c>
      <c r="B42" s="74"/>
      <c r="C42" s="74"/>
      <c r="D42" s="74"/>
      <c r="E42"/>
      <c r="G42" s="46">
        <v>1324</v>
      </c>
      <c r="H42" s="46">
        <v>186</v>
      </c>
      <c r="I42" s="46">
        <v>6686</v>
      </c>
      <c r="J42" s="46">
        <v>501</v>
      </c>
      <c r="K42" s="46">
        <v>8010</v>
      </c>
      <c r="L42" s="46">
        <v>687</v>
      </c>
      <c r="M42" s="158"/>
      <c r="N42" s="46">
        <v>263</v>
      </c>
      <c r="O42" s="46">
        <v>263</v>
      </c>
      <c r="P42" s="46">
        <v>3241</v>
      </c>
      <c r="Q42" s="46">
        <v>3124</v>
      </c>
      <c r="R42" s="46">
        <v>3504</v>
      </c>
      <c r="S42" s="46">
        <v>3387</v>
      </c>
      <c r="T42" s="158"/>
      <c r="U42" s="154">
        <v>29</v>
      </c>
      <c r="V42" s="154">
        <v>29</v>
      </c>
      <c r="W42" s="46">
        <v>1047</v>
      </c>
      <c r="X42" s="46">
        <v>992</v>
      </c>
      <c r="Y42" s="46"/>
      <c r="Z42" s="46">
        <f>W42+R42+K42</f>
        <v>12561</v>
      </c>
      <c r="AB42" s="168">
        <v>8.576779026217228E-2</v>
      </c>
      <c r="AC42" s="168">
        <v>0.96660958904109584</v>
      </c>
      <c r="AD42" s="168">
        <v>0.94746895893027694</v>
      </c>
    </row>
    <row r="43" spans="1:30" ht="14.25" x14ac:dyDescent="0.2">
      <c r="A43" s="74" t="s">
        <v>111</v>
      </c>
      <c r="B43" s="74"/>
      <c r="C43" s="74"/>
      <c r="D43" s="74"/>
      <c r="E43" s="74"/>
      <c r="F43" s="74"/>
      <c r="G43" s="46">
        <v>417</v>
      </c>
      <c r="H43" s="46">
        <v>0</v>
      </c>
      <c r="I43" s="46">
        <v>7287</v>
      </c>
      <c r="J43" s="46">
        <v>1630</v>
      </c>
      <c r="K43" s="46">
        <v>7973</v>
      </c>
      <c r="L43" s="46">
        <v>1630</v>
      </c>
      <c r="M43" s="158"/>
      <c r="N43" s="46">
        <v>148</v>
      </c>
      <c r="O43" s="46">
        <v>147</v>
      </c>
      <c r="P43" s="46">
        <v>2234</v>
      </c>
      <c r="Q43" s="46">
        <v>2168</v>
      </c>
      <c r="R43" s="46">
        <f>N43+P43</f>
        <v>2382</v>
      </c>
      <c r="S43" s="46">
        <f>O43+Q43</f>
        <v>2315</v>
      </c>
      <c r="T43" s="158"/>
      <c r="U43" s="154">
        <v>11</v>
      </c>
      <c r="V43" s="154">
        <v>11</v>
      </c>
      <c r="W43" s="46">
        <v>1433</v>
      </c>
      <c r="X43" s="46">
        <v>1362</v>
      </c>
      <c r="Y43" s="47"/>
      <c r="Z43" s="46">
        <f>W43+R43+K43</f>
        <v>11788</v>
      </c>
      <c r="AB43" s="168">
        <v>0.20443998494920357</v>
      </c>
      <c r="AC43" s="168">
        <v>0.97188417960553919</v>
      </c>
      <c r="AD43" s="168">
        <v>0.95045359385903694</v>
      </c>
    </row>
    <row r="44" spans="1:30" ht="14.25" x14ac:dyDescent="0.2">
      <c r="A44" s="74" t="s">
        <v>112</v>
      </c>
      <c r="B44" s="74"/>
      <c r="C44" s="74"/>
      <c r="D44" s="74"/>
      <c r="E44" s="74"/>
      <c r="F44" s="74"/>
      <c r="G44" s="46">
        <v>3555</v>
      </c>
      <c r="H44" s="46">
        <v>751</v>
      </c>
      <c r="I44" s="46">
        <v>4808</v>
      </c>
      <c r="J44" s="46">
        <v>1068</v>
      </c>
      <c r="K44" s="46">
        <v>8363</v>
      </c>
      <c r="L44" s="46">
        <v>1819</v>
      </c>
      <c r="M44" s="158"/>
      <c r="N44" s="46">
        <v>1375</v>
      </c>
      <c r="O44" s="46">
        <v>1357</v>
      </c>
      <c r="P44" s="46">
        <v>959</v>
      </c>
      <c r="Q44" s="46">
        <v>922</v>
      </c>
      <c r="R44" s="46">
        <v>2333</v>
      </c>
      <c r="S44" s="46">
        <v>2279</v>
      </c>
      <c r="T44" s="158"/>
      <c r="U44" s="154">
        <v>42</v>
      </c>
      <c r="V44" s="154">
        <v>41</v>
      </c>
      <c r="W44" s="46">
        <v>590</v>
      </c>
      <c r="X44" s="46">
        <v>558</v>
      </c>
      <c r="Y44" s="47"/>
      <c r="Z44" s="46">
        <f t="shared" ref="Z44:Z49" si="46">W44+R44+K44</f>
        <v>11286</v>
      </c>
      <c r="AB44" s="168">
        <f t="shared" ref="AB44:AB49" si="47">L44/K44</f>
        <v>0.21750567977998325</v>
      </c>
      <c r="AC44" s="168">
        <f t="shared" ref="AC44:AC49" si="48">S44/R44</f>
        <v>0.97685383626232314</v>
      </c>
      <c r="AD44" s="168">
        <f t="shared" ref="AD44:AD49" si="49">X44/W44</f>
        <v>0.94576271186440675</v>
      </c>
    </row>
    <row r="45" spans="1:30" ht="14.25" x14ac:dyDescent="0.2">
      <c r="A45" s="74" t="s">
        <v>113</v>
      </c>
      <c r="B45" s="74"/>
      <c r="C45" s="74"/>
      <c r="D45" s="74"/>
      <c r="E45" s="74"/>
      <c r="F45" s="74"/>
      <c r="G45" s="46">
        <v>297</v>
      </c>
      <c r="H45" s="46">
        <v>64</v>
      </c>
      <c r="I45" s="46">
        <v>5767</v>
      </c>
      <c r="J45" s="46">
        <v>1288</v>
      </c>
      <c r="K45" s="46">
        <f>G45+I45</f>
        <v>6064</v>
      </c>
      <c r="L45" s="46">
        <f>H45+J45</f>
        <v>1352</v>
      </c>
      <c r="M45" s="158"/>
      <c r="N45" s="46">
        <v>6</v>
      </c>
      <c r="O45" s="46">
        <v>5</v>
      </c>
      <c r="P45" s="46">
        <v>643</v>
      </c>
      <c r="Q45" s="46">
        <v>602</v>
      </c>
      <c r="R45" s="46">
        <f>N45+P45</f>
        <v>649</v>
      </c>
      <c r="S45" s="46">
        <f>O45+Q45</f>
        <v>607</v>
      </c>
      <c r="T45" s="158"/>
      <c r="U45" s="154">
        <v>10</v>
      </c>
      <c r="V45" s="154">
        <v>9</v>
      </c>
      <c r="W45" s="46">
        <v>386</v>
      </c>
      <c r="X45" s="46">
        <v>370</v>
      </c>
      <c r="Y45" s="47"/>
      <c r="Z45" s="46">
        <f t="shared" si="46"/>
        <v>7099</v>
      </c>
      <c r="AB45" s="168">
        <f t="shared" si="47"/>
        <v>0.22295514511873352</v>
      </c>
      <c r="AC45" s="168">
        <f t="shared" si="48"/>
        <v>0.93528505392912176</v>
      </c>
      <c r="AD45" s="168">
        <f t="shared" si="49"/>
        <v>0.95854922279792742</v>
      </c>
    </row>
    <row r="46" spans="1:30" ht="14.25" x14ac:dyDescent="0.2">
      <c r="A46" s="74" t="s">
        <v>114</v>
      </c>
      <c r="B46" s="74"/>
      <c r="C46" s="74"/>
      <c r="D46" s="74"/>
      <c r="E46" s="74"/>
      <c r="F46" s="74"/>
      <c r="G46" s="46">
        <v>924</v>
      </c>
      <c r="H46" s="46">
        <v>185</v>
      </c>
      <c r="I46" s="46">
        <v>9297</v>
      </c>
      <c r="J46" s="46">
        <v>2075</v>
      </c>
      <c r="K46" s="46">
        <f>G46+I46</f>
        <v>10221</v>
      </c>
      <c r="L46" s="46">
        <f>H46+J46</f>
        <v>2260</v>
      </c>
      <c r="M46" s="158"/>
      <c r="N46" s="46">
        <v>186</v>
      </c>
      <c r="O46" s="46">
        <v>185</v>
      </c>
      <c r="P46" s="46">
        <v>556</v>
      </c>
      <c r="Q46" s="46">
        <v>515</v>
      </c>
      <c r="R46" s="46">
        <f>N46+P46</f>
        <v>742</v>
      </c>
      <c r="S46" s="46">
        <f>O46+Q46</f>
        <v>700</v>
      </c>
      <c r="T46" s="158"/>
      <c r="U46" s="154">
        <v>14</v>
      </c>
      <c r="V46" s="154">
        <v>13</v>
      </c>
      <c r="W46" s="46">
        <v>1869</v>
      </c>
      <c r="X46" s="46">
        <v>1859</v>
      </c>
      <c r="Y46" s="47"/>
      <c r="Z46" s="46">
        <f t="shared" si="46"/>
        <v>12832</v>
      </c>
      <c r="AB46" s="168">
        <f t="shared" si="47"/>
        <v>0.22111339399276</v>
      </c>
      <c r="AC46" s="168">
        <f t="shared" si="48"/>
        <v>0.94339622641509435</v>
      </c>
      <c r="AD46" s="168">
        <f t="shared" si="49"/>
        <v>0.99464954521134297</v>
      </c>
    </row>
    <row r="47" spans="1:30" ht="14.25" x14ac:dyDescent="0.2">
      <c r="A47" s="23" t="s">
        <v>115</v>
      </c>
      <c r="B47" s="74"/>
      <c r="C47" s="74"/>
      <c r="D47" s="74"/>
      <c r="E47" s="74"/>
      <c r="F47" s="74"/>
      <c r="G47" s="46">
        <v>2197</v>
      </c>
      <c r="H47" s="46">
        <v>478</v>
      </c>
      <c r="I47" s="46">
        <v>4814</v>
      </c>
      <c r="J47" s="46">
        <v>1074</v>
      </c>
      <c r="K47" s="46">
        <v>7011</v>
      </c>
      <c r="L47" s="46">
        <v>1552</v>
      </c>
      <c r="M47" s="158"/>
      <c r="N47" s="46">
        <v>170</v>
      </c>
      <c r="O47" s="46">
        <v>168</v>
      </c>
      <c r="P47" s="46">
        <v>252</v>
      </c>
      <c r="Q47" s="46">
        <v>229</v>
      </c>
      <c r="R47" s="46">
        <v>422</v>
      </c>
      <c r="S47" s="46">
        <v>397</v>
      </c>
      <c r="T47" s="158"/>
      <c r="U47" s="154">
        <v>38</v>
      </c>
      <c r="V47" s="154">
        <v>28</v>
      </c>
      <c r="W47" s="46">
        <v>2049</v>
      </c>
      <c r="X47" s="46">
        <v>1996</v>
      </c>
      <c r="Y47" s="47"/>
      <c r="Z47" s="46">
        <f t="shared" si="46"/>
        <v>9482</v>
      </c>
      <c r="AB47" s="168">
        <f t="shared" si="47"/>
        <v>0.22136642419055769</v>
      </c>
      <c r="AC47" s="168">
        <f t="shared" si="48"/>
        <v>0.94075829383886256</v>
      </c>
      <c r="AD47" s="168">
        <f t="shared" si="49"/>
        <v>0.97413372376769158</v>
      </c>
    </row>
    <row r="48" spans="1:30" ht="14.25" x14ac:dyDescent="0.2">
      <c r="A48" s="23" t="s">
        <v>116</v>
      </c>
      <c r="B48" s="74"/>
      <c r="C48" s="74"/>
      <c r="D48" s="74"/>
      <c r="E48" s="74"/>
      <c r="F48" s="74"/>
      <c r="G48" s="46">
        <f>277+454</f>
        <v>731</v>
      </c>
      <c r="H48" s="46">
        <f>55+424</f>
        <v>479</v>
      </c>
      <c r="I48" s="46">
        <f>1830+1089</f>
        <v>2919</v>
      </c>
      <c r="J48" s="46">
        <f>424+223</f>
        <v>647</v>
      </c>
      <c r="K48" s="46">
        <f>G48+I48</f>
        <v>3650</v>
      </c>
      <c r="L48" s="46">
        <f>H48+J48</f>
        <v>1126</v>
      </c>
      <c r="M48" s="158"/>
      <c r="N48" s="46">
        <v>45</v>
      </c>
      <c r="O48" s="46">
        <v>45</v>
      </c>
      <c r="P48" s="46">
        <v>482</v>
      </c>
      <c r="Q48" s="46">
        <v>408</v>
      </c>
      <c r="R48" s="46">
        <f>N48+P48</f>
        <v>527</v>
      </c>
      <c r="S48" s="46">
        <f>O48+Q48</f>
        <v>453</v>
      </c>
      <c r="T48" s="158"/>
      <c r="U48" s="154">
        <v>34</v>
      </c>
      <c r="V48" s="154">
        <v>29</v>
      </c>
      <c r="W48" s="46">
        <v>1574</v>
      </c>
      <c r="X48" s="46">
        <v>1557</v>
      </c>
      <c r="Y48" s="47"/>
      <c r="Z48" s="46">
        <f t="shared" si="46"/>
        <v>5751</v>
      </c>
      <c r="AB48" s="168">
        <f t="shared" si="47"/>
        <v>0.30849315068493149</v>
      </c>
      <c r="AC48" s="168">
        <f t="shared" si="48"/>
        <v>0.85958254269449719</v>
      </c>
      <c r="AD48" s="168">
        <f t="shared" si="49"/>
        <v>0.98919949174078781</v>
      </c>
    </row>
    <row r="49" spans="1:30" ht="14.25" x14ac:dyDescent="0.2">
      <c r="A49" s="23" t="s">
        <v>117</v>
      </c>
      <c r="B49" s="74"/>
      <c r="C49" s="74"/>
      <c r="D49" s="74"/>
      <c r="E49" s="74"/>
      <c r="F49" s="74"/>
      <c r="G49" s="46">
        <v>546</v>
      </c>
      <c r="H49" s="46">
        <v>104</v>
      </c>
      <c r="I49" s="46">
        <v>4795</v>
      </c>
      <c r="J49" s="46">
        <v>1058</v>
      </c>
      <c r="K49" s="46">
        <f>G49+I49</f>
        <v>5341</v>
      </c>
      <c r="L49" s="46">
        <f>J49+H49</f>
        <v>1162</v>
      </c>
      <c r="M49" s="158"/>
      <c r="N49" s="46">
        <v>355</v>
      </c>
      <c r="O49" s="46">
        <v>343</v>
      </c>
      <c r="P49" s="46">
        <v>2982</v>
      </c>
      <c r="Q49" s="46">
        <v>2697</v>
      </c>
      <c r="R49" s="46">
        <f>P49+N49</f>
        <v>3337</v>
      </c>
      <c r="S49" s="46">
        <f>Q49+O49</f>
        <v>3040</v>
      </c>
      <c r="T49" s="158"/>
      <c r="U49" s="154">
        <v>210</v>
      </c>
      <c r="V49" s="154">
        <v>200</v>
      </c>
      <c r="W49" s="46">
        <f>2986+107+77+66</f>
        <v>3236</v>
      </c>
      <c r="X49" s="46">
        <f>2954+106+75+65</f>
        <v>3200</v>
      </c>
      <c r="Y49" s="46"/>
      <c r="Z49" s="46">
        <f t="shared" si="46"/>
        <v>11914</v>
      </c>
      <c r="AB49" s="168">
        <f t="shared" si="47"/>
        <v>0.21756225425950196</v>
      </c>
      <c r="AC49" s="168">
        <f t="shared" si="48"/>
        <v>0.9109979023074618</v>
      </c>
      <c r="AD49" s="168">
        <f t="shared" si="49"/>
        <v>0.9888751545117429</v>
      </c>
    </row>
    <row r="50" spans="1:30" x14ac:dyDescent="0.2">
      <c r="A50" s="23"/>
      <c r="B50" s="74"/>
      <c r="C50" s="74"/>
      <c r="D50" s="74"/>
      <c r="E50" s="74"/>
      <c r="F50" s="74"/>
      <c r="G50" s="46"/>
      <c r="H50" s="46"/>
      <c r="I50" s="46"/>
      <c r="J50" s="46"/>
      <c r="K50" s="46"/>
      <c r="L50" s="46"/>
      <c r="M50" s="158"/>
      <c r="N50" s="46"/>
      <c r="O50" s="46"/>
      <c r="P50" s="46"/>
      <c r="Q50" s="46"/>
      <c r="R50" s="46"/>
      <c r="S50" s="46"/>
      <c r="T50" s="158"/>
      <c r="U50" s="154"/>
      <c r="V50" s="154"/>
      <c r="W50" s="46"/>
      <c r="X50" s="46"/>
      <c r="Y50" s="46"/>
      <c r="Z50" s="46"/>
      <c r="AB50" s="168"/>
      <c r="AC50" s="168"/>
      <c r="AD50" s="168"/>
    </row>
    <row r="51" spans="1:30" x14ac:dyDescent="0.2">
      <c r="A51" s="23"/>
      <c r="B51" s="74"/>
      <c r="C51" s="74"/>
      <c r="D51" s="74"/>
      <c r="E51" s="74"/>
      <c r="F51" s="74"/>
      <c r="G51" s="46"/>
      <c r="H51" s="46"/>
      <c r="I51" s="46"/>
      <c r="J51" s="46"/>
      <c r="K51" s="46"/>
      <c r="L51" s="46"/>
      <c r="M51" s="158"/>
      <c r="N51" s="46"/>
      <c r="O51" s="46"/>
      <c r="P51" s="46"/>
      <c r="Q51" s="46"/>
      <c r="R51" s="46"/>
      <c r="S51" s="46"/>
      <c r="T51" s="158"/>
      <c r="U51" s="154"/>
      <c r="V51" s="154"/>
      <c r="W51" s="46"/>
      <c r="X51" s="46"/>
      <c r="Y51" s="46"/>
      <c r="Z51" s="46"/>
      <c r="AB51" s="168"/>
      <c r="AC51" s="168"/>
      <c r="AD51" s="168"/>
    </row>
    <row r="52" spans="1:30" x14ac:dyDescent="0.2">
      <c r="A52" s="35" t="s">
        <v>74</v>
      </c>
      <c r="B52" s="35"/>
      <c r="C52" s="35"/>
      <c r="D52" s="35"/>
      <c r="E52" s="35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 spans="1:30" x14ac:dyDescent="0.2">
      <c r="A53" s="50" t="s">
        <v>118</v>
      </c>
      <c r="B53" s="35"/>
      <c r="C53" s="35"/>
      <c r="D53" s="35"/>
      <c r="E53" s="35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 spans="1:30" x14ac:dyDescent="0.2">
      <c r="A54" s="50" t="s">
        <v>119</v>
      </c>
      <c r="D54" s="50"/>
      <c r="E54" s="5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 spans="1:30" x14ac:dyDescent="0.2">
      <c r="A55" s="50" t="s">
        <v>77</v>
      </c>
      <c r="B55" s="50"/>
      <c r="C55" s="50"/>
      <c r="D55" s="50"/>
      <c r="E55" s="50"/>
    </row>
    <row r="56" spans="1:30" x14ac:dyDescent="0.2">
      <c r="A56" s="54" t="s">
        <v>120</v>
      </c>
      <c r="B56" s="50"/>
      <c r="C56" s="50"/>
      <c r="D56" s="50"/>
      <c r="E56" s="50"/>
    </row>
    <row r="57" spans="1:30" x14ac:dyDescent="0.2">
      <c r="A57" s="226" t="s">
        <v>121</v>
      </c>
      <c r="B57" s="50"/>
      <c r="C57" s="50"/>
      <c r="D57" s="50"/>
      <c r="E57" s="50"/>
    </row>
    <row r="58" spans="1:30" x14ac:dyDescent="0.2">
      <c r="A58" s="226" t="s">
        <v>122</v>
      </c>
    </row>
    <row r="59" spans="1:30" x14ac:dyDescent="0.2">
      <c r="A59" s="14" t="s">
        <v>123</v>
      </c>
    </row>
    <row r="60" spans="1:30" x14ac:dyDescent="0.2">
      <c r="A60" s="226" t="s">
        <v>124</v>
      </c>
    </row>
    <row r="62" spans="1:30" x14ac:dyDescent="0.2">
      <c r="P62" s="105"/>
    </row>
  </sheetData>
  <mergeCells count="2">
    <mergeCell ref="U2:X2"/>
    <mergeCell ref="U3:V3"/>
  </mergeCells>
  <printOptions horizontalCentered="1"/>
  <pageMargins left="0.25" right="0.25" top="0.25" bottom="0.25" header="0" footer="0"/>
  <pageSetup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624B-2949-47E7-A0DA-C35672E6A580}">
  <dimension ref="A1:CT46"/>
  <sheetViews>
    <sheetView workbookViewId="0">
      <pane xSplit="1" topLeftCell="BX1" activePane="topRight" state="frozen"/>
      <selection pane="topRight" activeCell="CO34" sqref="CO34"/>
    </sheetView>
  </sheetViews>
  <sheetFormatPr defaultRowHeight="12.75" x14ac:dyDescent="0.2"/>
  <cols>
    <col min="1" max="1" width="7.140625" customWidth="1"/>
    <col min="2" max="2" width="9.42578125" customWidth="1"/>
    <col min="3" max="3" width="2.42578125" customWidth="1"/>
    <col min="4" max="4" width="8.140625" customWidth="1"/>
    <col min="5" max="5" width="2" customWidth="1"/>
    <col min="6" max="8" width="8.7109375" customWidth="1"/>
    <col min="9" max="9" width="2.42578125" customWidth="1"/>
    <col min="10" max="13" width="8.7109375" customWidth="1"/>
    <col min="14" max="14" width="2.42578125" customWidth="1"/>
    <col min="15" max="17" width="8.7109375" customWidth="1"/>
    <col min="18" max="18" width="2.42578125" customWidth="1"/>
    <col min="19" max="21" width="8.7109375" customWidth="1"/>
    <col min="22" max="22" width="2.42578125" customWidth="1"/>
    <col min="23" max="25" width="8.7109375" customWidth="1"/>
    <col min="26" max="26" width="2.42578125" customWidth="1"/>
    <col min="27" max="29" width="8.7109375" customWidth="1"/>
    <col min="30" max="30" width="2.42578125" customWidth="1"/>
    <col min="31" max="33" width="8.7109375" customWidth="1"/>
    <col min="34" max="34" width="2.42578125" customWidth="1"/>
    <col min="35" max="37" width="8.7109375" customWidth="1"/>
    <col min="38" max="38" width="2.42578125" customWidth="1"/>
    <col min="39" max="40" width="8.7109375" customWidth="1"/>
    <col min="41" max="41" width="8.7109375" style="40" customWidth="1"/>
    <col min="42" max="42" width="2.42578125" customWidth="1"/>
    <col min="43" max="43" width="8.7109375" style="54" customWidth="1"/>
    <col min="44" max="45" width="8.7109375" customWidth="1"/>
    <col min="46" max="46" width="2.42578125" customWidth="1"/>
    <col min="47" max="49" width="8.7109375" customWidth="1"/>
    <col min="50" max="50" width="2.42578125" customWidth="1"/>
    <col min="51" max="53" width="8.7109375" customWidth="1"/>
    <col min="54" max="54" width="2.42578125" customWidth="1"/>
    <col min="55" max="57" width="8.7109375" customWidth="1"/>
    <col min="58" max="58" width="2.42578125" customWidth="1"/>
    <col min="59" max="61" width="8.7109375" customWidth="1"/>
    <col min="62" max="62" width="2.42578125" customWidth="1"/>
    <col min="63" max="65" width="8.7109375" style="61" customWidth="1"/>
    <col min="66" max="66" width="2.42578125" customWidth="1"/>
    <col min="70" max="70" width="2.7109375" customWidth="1"/>
    <col min="74" max="74" width="3" customWidth="1"/>
    <col min="75" max="75" width="10.42578125" bestFit="1" customWidth="1"/>
    <col min="79" max="79" width="2.42578125" customWidth="1"/>
    <col min="80" max="83" width="9.140625" style="35"/>
    <col min="84" max="84" width="2.5703125" customWidth="1"/>
    <col min="85" max="85" width="11" style="40" bestFit="1" customWidth="1"/>
    <col min="86" max="87" width="9.42578125" style="40" bestFit="1" customWidth="1"/>
    <col min="88" max="88" width="9.28515625" style="40" bestFit="1" customWidth="1"/>
    <col min="89" max="89" width="3.140625" customWidth="1"/>
    <col min="94" max="94" width="3.140625" customWidth="1"/>
  </cols>
  <sheetData>
    <row r="1" spans="1:98" s="30" customFormat="1" x14ac:dyDescent="0.2">
      <c r="F1" s="30" t="s">
        <v>125</v>
      </c>
      <c r="S1" s="30" t="str">
        <f>F1</f>
        <v>Junction City weir, cumulative weekly trapping totals, 2004-2025</v>
      </c>
      <c r="AE1" s="53" t="str">
        <f>F1</f>
        <v>Junction City weir, cumulative weekly trapping totals, 2004-2025</v>
      </c>
      <c r="AO1" s="234"/>
      <c r="AQ1" s="54"/>
      <c r="AU1" s="55" t="str">
        <f>F1</f>
        <v>Junction City weir, cumulative weekly trapping totals, 2004-2025</v>
      </c>
      <c r="BC1" s="30" t="str">
        <f>F1</f>
        <v>Junction City weir, cumulative weekly trapping totals, 2004-2025</v>
      </c>
      <c r="BK1" s="232"/>
      <c r="BL1" s="232"/>
      <c r="BM1" s="232"/>
      <c r="CB1" s="35"/>
      <c r="CC1" s="35"/>
      <c r="CD1" s="35"/>
      <c r="CE1" s="35"/>
      <c r="CG1" s="283" t="s">
        <v>126</v>
      </c>
      <c r="CH1" s="283"/>
      <c r="CI1" s="283"/>
      <c r="CJ1" s="283"/>
      <c r="CK1" s="283"/>
      <c r="CL1" s="283"/>
      <c r="CM1" s="283"/>
      <c r="CN1" s="283"/>
      <c r="CO1" s="283"/>
      <c r="CP1" s="283"/>
      <c r="CQ1" s="283"/>
      <c r="CR1" s="283"/>
      <c r="CS1" s="283"/>
      <c r="CT1" s="283"/>
    </row>
    <row r="2" spans="1:98" s="30" customFormat="1" x14ac:dyDescent="0.2">
      <c r="F2" s="280" t="s">
        <v>127</v>
      </c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32"/>
      <c r="S2" s="280" t="s">
        <v>127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32"/>
      <c r="AE2" s="280" t="s">
        <v>127</v>
      </c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32"/>
      <c r="AQ2" s="280" t="s">
        <v>127</v>
      </c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K2" s="232"/>
      <c r="BL2" s="232"/>
      <c r="BM2" s="232"/>
      <c r="CB2" s="35"/>
      <c r="CC2" s="35"/>
      <c r="CD2" s="35"/>
      <c r="CE2" s="35"/>
      <c r="CG2" s="283" t="s">
        <v>127</v>
      </c>
      <c r="CH2" s="283"/>
      <c r="CI2" s="283"/>
      <c r="CJ2" s="283"/>
      <c r="CK2" s="283"/>
      <c r="CL2" s="283"/>
      <c r="CM2" s="283"/>
      <c r="CN2" s="283"/>
      <c r="CO2" s="283"/>
      <c r="CP2" s="283"/>
      <c r="CQ2" s="283"/>
      <c r="CR2" s="283"/>
      <c r="CS2" s="283"/>
      <c r="CT2" s="283"/>
    </row>
    <row r="3" spans="1:98" s="30" customFormat="1" x14ac:dyDescent="0.2">
      <c r="A3" s="234" t="s">
        <v>38</v>
      </c>
      <c r="F3" s="230"/>
      <c r="G3" s="230">
        <v>2004</v>
      </c>
      <c r="H3" s="230"/>
      <c r="I3" s="234"/>
      <c r="J3" s="230"/>
      <c r="K3" s="230"/>
      <c r="L3" s="230">
        <v>2005</v>
      </c>
      <c r="M3" s="230"/>
      <c r="N3" s="234"/>
      <c r="O3" s="230"/>
      <c r="P3" s="230">
        <v>2006</v>
      </c>
      <c r="Q3" s="230"/>
      <c r="R3" s="234"/>
      <c r="S3" s="230"/>
      <c r="T3" s="230">
        <v>2007</v>
      </c>
      <c r="U3" s="230"/>
      <c r="V3" s="234"/>
      <c r="W3" s="230"/>
      <c r="X3" s="230">
        <v>2008</v>
      </c>
      <c r="Y3" s="230"/>
      <c r="Z3" s="234"/>
      <c r="AA3" s="230"/>
      <c r="AB3" s="230">
        <v>2009</v>
      </c>
      <c r="AC3" s="230"/>
      <c r="AE3" s="230"/>
      <c r="AF3" s="230">
        <v>2010</v>
      </c>
      <c r="AG3" s="230"/>
      <c r="AI3" s="230"/>
      <c r="AJ3" s="230">
        <v>2011</v>
      </c>
      <c r="AK3" s="230"/>
      <c r="AL3" s="230"/>
      <c r="AM3" s="230"/>
      <c r="AN3" s="230">
        <v>2012</v>
      </c>
      <c r="AO3" s="230"/>
      <c r="AQ3" s="231"/>
      <c r="AR3" s="230">
        <v>2013</v>
      </c>
      <c r="AS3" s="230"/>
      <c r="AU3" s="231"/>
      <c r="AV3" s="230">
        <v>2014</v>
      </c>
      <c r="AW3" s="230"/>
      <c r="AX3" s="234"/>
      <c r="AY3" s="231"/>
      <c r="AZ3" s="230">
        <v>2015</v>
      </c>
      <c r="BA3" s="230"/>
      <c r="BC3" s="233"/>
      <c r="BD3" s="233">
        <v>2016</v>
      </c>
      <c r="BE3" s="233"/>
      <c r="BF3" s="43"/>
      <c r="BG3" s="233"/>
      <c r="BH3" s="233">
        <v>2017</v>
      </c>
      <c r="BI3" s="233"/>
      <c r="BJ3" s="43"/>
      <c r="BK3" s="56"/>
      <c r="BL3" s="56">
        <v>2018</v>
      </c>
      <c r="BM3" s="56"/>
      <c r="BO3" s="284">
        <v>2019</v>
      </c>
      <c r="BP3" s="284"/>
      <c r="BQ3" s="284"/>
      <c r="BS3" s="284">
        <v>2020</v>
      </c>
      <c r="BT3" s="284"/>
      <c r="BU3" s="284"/>
      <c r="BW3" s="284">
        <v>2021</v>
      </c>
      <c r="BX3" s="284"/>
      <c r="BY3" s="284"/>
      <c r="BZ3" s="284"/>
      <c r="CB3" s="284">
        <v>2022</v>
      </c>
      <c r="CC3" s="284"/>
      <c r="CD3" s="284"/>
      <c r="CE3" s="284"/>
      <c r="CG3" s="284">
        <v>2023</v>
      </c>
      <c r="CH3" s="284"/>
      <c r="CI3" s="284"/>
      <c r="CJ3" s="284"/>
      <c r="CL3" s="284">
        <v>2024</v>
      </c>
      <c r="CM3" s="284"/>
      <c r="CN3" s="284"/>
      <c r="CO3" s="284"/>
      <c r="CQ3" s="284">
        <v>2025</v>
      </c>
      <c r="CR3" s="284"/>
      <c r="CS3" s="284"/>
      <c r="CT3" s="284"/>
    </row>
    <row r="4" spans="1:98" s="30" customFormat="1" x14ac:dyDescent="0.2">
      <c r="A4" s="230" t="s">
        <v>47</v>
      </c>
      <c r="B4" s="31" t="s">
        <v>128</v>
      </c>
      <c r="C4" s="31"/>
      <c r="D4" s="31"/>
      <c r="E4" s="34"/>
      <c r="F4" s="230" t="s">
        <v>34</v>
      </c>
      <c r="G4" s="230" t="s">
        <v>129</v>
      </c>
      <c r="H4" s="230" t="s">
        <v>36</v>
      </c>
      <c r="I4" s="230"/>
      <c r="J4" s="230" t="s">
        <v>34</v>
      </c>
      <c r="K4" s="230" t="s">
        <v>130</v>
      </c>
      <c r="L4" s="230" t="s">
        <v>35</v>
      </c>
      <c r="M4" s="230" t="s">
        <v>36</v>
      </c>
      <c r="N4" s="230"/>
      <c r="O4" s="230" t="s">
        <v>34</v>
      </c>
      <c r="P4" s="230" t="s">
        <v>129</v>
      </c>
      <c r="Q4" s="230" t="s">
        <v>36</v>
      </c>
      <c r="R4" s="234"/>
      <c r="S4" s="230" t="s">
        <v>34</v>
      </c>
      <c r="T4" s="230" t="s">
        <v>129</v>
      </c>
      <c r="U4" s="230" t="s">
        <v>36</v>
      </c>
      <c r="V4" s="230"/>
      <c r="W4" s="230" t="s">
        <v>34</v>
      </c>
      <c r="X4" s="230" t="s">
        <v>129</v>
      </c>
      <c r="Y4" s="230" t="s">
        <v>36</v>
      </c>
      <c r="Z4" s="230"/>
      <c r="AA4" s="230" t="s">
        <v>34</v>
      </c>
      <c r="AB4" s="230" t="s">
        <v>129</v>
      </c>
      <c r="AC4" s="230" t="s">
        <v>36</v>
      </c>
      <c r="AE4" s="230" t="s">
        <v>34</v>
      </c>
      <c r="AF4" s="230" t="s">
        <v>129</v>
      </c>
      <c r="AG4" s="230" t="s">
        <v>36</v>
      </c>
      <c r="AI4" s="230" t="s">
        <v>34</v>
      </c>
      <c r="AJ4" s="230" t="s">
        <v>129</v>
      </c>
      <c r="AK4" s="230" t="s">
        <v>36</v>
      </c>
      <c r="AL4" s="230"/>
      <c r="AM4" s="230" t="s">
        <v>34</v>
      </c>
      <c r="AN4" s="230" t="s">
        <v>129</v>
      </c>
      <c r="AO4" s="230" t="s">
        <v>36</v>
      </c>
      <c r="AQ4" s="230" t="s">
        <v>34</v>
      </c>
      <c r="AR4" s="230" t="s">
        <v>129</v>
      </c>
      <c r="AS4" s="230" t="s">
        <v>36</v>
      </c>
      <c r="AT4" s="34"/>
      <c r="AU4" s="230" t="s">
        <v>34</v>
      </c>
      <c r="AV4" s="230" t="s">
        <v>129</v>
      </c>
      <c r="AW4" s="230" t="s">
        <v>36</v>
      </c>
      <c r="AX4" s="234"/>
      <c r="AY4" s="230" t="s">
        <v>34</v>
      </c>
      <c r="AZ4" s="230" t="s">
        <v>129</v>
      </c>
      <c r="BA4" s="230" t="s">
        <v>36</v>
      </c>
      <c r="BC4" s="230" t="s">
        <v>34</v>
      </c>
      <c r="BD4" s="230" t="s">
        <v>129</v>
      </c>
      <c r="BE4" s="230" t="s">
        <v>36</v>
      </c>
      <c r="BF4" s="230"/>
      <c r="BG4" s="230" t="s">
        <v>34</v>
      </c>
      <c r="BH4" s="230" t="s">
        <v>129</v>
      </c>
      <c r="BI4" s="230" t="s">
        <v>36</v>
      </c>
      <c r="BJ4" s="230"/>
      <c r="BK4" s="57" t="s">
        <v>34</v>
      </c>
      <c r="BL4" s="57" t="s">
        <v>129</v>
      </c>
      <c r="BM4" s="57" t="s">
        <v>36</v>
      </c>
      <c r="BO4" s="57" t="s">
        <v>34</v>
      </c>
      <c r="BP4" s="57" t="s">
        <v>129</v>
      </c>
      <c r="BQ4" s="57" t="s">
        <v>36</v>
      </c>
      <c r="BS4" s="57" t="s">
        <v>34</v>
      </c>
      <c r="BT4" s="57" t="s">
        <v>129</v>
      </c>
      <c r="BU4" s="57" t="s">
        <v>36</v>
      </c>
      <c r="BW4" s="57" t="s">
        <v>34</v>
      </c>
      <c r="BX4" s="57" t="s">
        <v>35</v>
      </c>
      <c r="BY4" s="57" t="s">
        <v>36</v>
      </c>
      <c r="BZ4" s="57" t="s">
        <v>131</v>
      </c>
      <c r="CB4" s="57" t="s">
        <v>34</v>
      </c>
      <c r="CC4" s="57" t="s">
        <v>35</v>
      </c>
      <c r="CD4" s="57" t="s">
        <v>36</v>
      </c>
      <c r="CE4" s="57" t="s">
        <v>131</v>
      </c>
      <c r="CG4" s="57" t="s">
        <v>34</v>
      </c>
      <c r="CH4" s="57" t="s">
        <v>35</v>
      </c>
      <c r="CI4" s="57" t="s">
        <v>36</v>
      </c>
      <c r="CJ4" s="57" t="s">
        <v>131</v>
      </c>
      <c r="CL4" s="57" t="s">
        <v>34</v>
      </c>
      <c r="CM4" s="57" t="s">
        <v>35</v>
      </c>
      <c r="CN4" s="57" t="s">
        <v>36</v>
      </c>
      <c r="CO4" s="57" t="s">
        <v>131</v>
      </c>
      <c r="CQ4" s="57" t="s">
        <v>34</v>
      </c>
      <c r="CR4" s="57" t="s">
        <v>35</v>
      </c>
      <c r="CS4" s="57" t="s">
        <v>36</v>
      </c>
      <c r="CT4" s="57" t="s">
        <v>131</v>
      </c>
    </row>
    <row r="5" spans="1:98" s="30" customFormat="1" x14ac:dyDescent="0.2">
      <c r="A5" s="234">
        <v>22</v>
      </c>
      <c r="B5" s="58">
        <f>D5-6</f>
        <v>44709</v>
      </c>
      <c r="C5" s="32"/>
      <c r="D5" s="58">
        <v>44715</v>
      </c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E5" s="234"/>
      <c r="AF5" s="234"/>
      <c r="AG5" s="234"/>
      <c r="AI5" s="234"/>
      <c r="AJ5" s="234"/>
      <c r="AK5" s="234"/>
      <c r="AL5" s="234"/>
      <c r="AM5" s="234"/>
      <c r="AN5" s="234"/>
      <c r="AO5" s="234"/>
      <c r="AQ5" s="234"/>
      <c r="AR5" s="234"/>
      <c r="AS5" s="234"/>
      <c r="AU5" s="234"/>
      <c r="AV5" s="234"/>
      <c r="AW5" s="234"/>
      <c r="AX5" s="234"/>
      <c r="AY5" s="234"/>
      <c r="AZ5" s="234"/>
      <c r="BA5" s="234"/>
      <c r="BC5" s="234"/>
      <c r="BD5" s="234"/>
      <c r="BE5" s="234"/>
      <c r="BF5" s="234"/>
      <c r="BG5" s="234"/>
      <c r="BH5" s="234"/>
      <c r="BI5" s="234"/>
      <c r="BJ5" s="234"/>
      <c r="BK5" s="232"/>
      <c r="BL5" s="232"/>
      <c r="BM5" s="232"/>
      <c r="BO5" s="232"/>
      <c r="BP5" s="232"/>
      <c r="BQ5" s="232"/>
      <c r="BS5" s="232"/>
      <c r="BT5" s="232"/>
      <c r="BU5" s="232"/>
      <c r="BW5" s="232"/>
      <c r="BX5" s="232"/>
      <c r="BY5" s="232"/>
      <c r="CB5" s="59">
        <v>46</v>
      </c>
      <c r="CC5" s="59"/>
      <c r="CD5" s="59"/>
      <c r="CE5" s="59"/>
      <c r="CG5" s="234"/>
      <c r="CH5" s="234"/>
      <c r="CI5" s="234"/>
      <c r="CJ5" s="234"/>
      <c r="CL5" s="234"/>
      <c r="CM5" s="234"/>
      <c r="CN5" s="234"/>
      <c r="CO5" s="234"/>
      <c r="CQ5" s="234"/>
      <c r="CR5" s="234"/>
      <c r="CS5" s="234"/>
      <c r="CT5" s="234"/>
    </row>
    <row r="6" spans="1:98" s="30" customFormat="1" x14ac:dyDescent="0.2">
      <c r="A6" s="35">
        <v>23</v>
      </c>
      <c r="B6" s="41">
        <v>38142</v>
      </c>
      <c r="C6" s="40" t="s">
        <v>59</v>
      </c>
      <c r="D6" s="41">
        <v>40339</v>
      </c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E6" s="234"/>
      <c r="AF6" s="234"/>
      <c r="AG6" s="234"/>
      <c r="AI6" s="234"/>
      <c r="AJ6" s="234"/>
      <c r="AK6" s="234"/>
      <c r="AL6" s="234"/>
      <c r="AO6" s="234"/>
      <c r="AQ6" s="35">
        <v>1</v>
      </c>
      <c r="AR6" s="35">
        <v>3</v>
      </c>
      <c r="AS6" s="35">
        <v>1</v>
      </c>
      <c r="AU6" s="35">
        <v>2</v>
      </c>
      <c r="AV6" s="35">
        <v>9</v>
      </c>
      <c r="AW6" s="35">
        <v>0</v>
      </c>
      <c r="AY6" s="35"/>
      <c r="AZ6" s="35"/>
      <c r="BA6" s="35"/>
      <c r="BK6" s="232"/>
      <c r="BL6" s="232"/>
      <c r="BM6" s="232"/>
      <c r="BO6" s="234"/>
      <c r="BP6" s="234"/>
      <c r="BQ6" s="234"/>
      <c r="BS6" s="35">
        <v>1</v>
      </c>
      <c r="BT6" s="35"/>
      <c r="BU6" s="35"/>
      <c r="BW6" s="59">
        <v>12</v>
      </c>
      <c r="BX6" s="59"/>
      <c r="BY6" s="59"/>
      <c r="BZ6" s="59">
        <v>1</v>
      </c>
      <c r="CB6" s="59">
        <v>111</v>
      </c>
      <c r="CC6" s="59"/>
      <c r="CD6" s="59">
        <v>1</v>
      </c>
      <c r="CE6" s="59"/>
      <c r="CG6" s="234"/>
      <c r="CH6" s="234"/>
      <c r="CI6" s="234"/>
      <c r="CJ6" s="234"/>
      <c r="CL6" s="234"/>
      <c r="CM6" s="234"/>
      <c r="CN6" s="234"/>
      <c r="CO6" s="234"/>
      <c r="CQ6" s="234"/>
      <c r="CR6" s="234"/>
      <c r="CS6" s="234"/>
      <c r="CT6" s="234"/>
    </row>
    <row r="7" spans="1:98" x14ac:dyDescent="0.2">
      <c r="A7" s="40">
        <v>24</v>
      </c>
      <c r="B7" s="41">
        <v>40340</v>
      </c>
      <c r="C7" s="40" t="s">
        <v>59</v>
      </c>
      <c r="D7" s="41">
        <v>40346</v>
      </c>
      <c r="J7" s="47"/>
      <c r="K7" s="47"/>
      <c r="L7" s="47"/>
      <c r="M7" s="47"/>
      <c r="O7" s="47"/>
      <c r="P7" s="47"/>
      <c r="Q7" s="47"/>
      <c r="S7" s="47"/>
      <c r="T7" s="47"/>
      <c r="U7" s="47"/>
      <c r="W7" s="47"/>
      <c r="X7" s="47"/>
      <c r="Y7" s="47"/>
      <c r="AA7" s="40">
        <v>0</v>
      </c>
      <c r="AB7" s="40">
        <v>1</v>
      </c>
      <c r="AC7" s="40">
        <v>0</v>
      </c>
      <c r="AQ7" s="35">
        <v>7</v>
      </c>
      <c r="AR7" s="35">
        <v>11</v>
      </c>
      <c r="AS7" s="35">
        <v>5</v>
      </c>
      <c r="AU7" s="40">
        <v>125</v>
      </c>
      <c r="AV7" s="40">
        <v>45</v>
      </c>
      <c r="AW7" s="40">
        <v>1</v>
      </c>
      <c r="AY7" s="40">
        <v>11</v>
      </c>
      <c r="AZ7" s="40">
        <v>7</v>
      </c>
      <c r="BA7" s="40">
        <v>2</v>
      </c>
      <c r="BK7" s="60">
        <v>48</v>
      </c>
      <c r="BL7" s="61">
        <v>0</v>
      </c>
      <c r="BM7" s="61">
        <v>1</v>
      </c>
      <c r="BO7" s="40"/>
      <c r="BP7" s="40"/>
      <c r="BQ7" s="40"/>
      <c r="BS7" s="35">
        <v>2</v>
      </c>
      <c r="BT7" s="35"/>
      <c r="BU7" s="35"/>
      <c r="BW7" s="59">
        <v>44</v>
      </c>
      <c r="BX7" s="59"/>
      <c r="BY7" s="59">
        <v>1</v>
      </c>
      <c r="BZ7" s="59">
        <v>1</v>
      </c>
      <c r="CB7" s="59">
        <v>400</v>
      </c>
      <c r="CC7" s="59"/>
      <c r="CD7" s="59">
        <v>3</v>
      </c>
      <c r="CE7" s="59">
        <v>1</v>
      </c>
      <c r="CG7" s="143">
        <v>6</v>
      </c>
      <c r="CH7" s="143">
        <v>0</v>
      </c>
      <c r="CI7" s="143">
        <v>0</v>
      </c>
      <c r="CJ7" s="143">
        <v>2</v>
      </c>
      <c r="CK7" s="40"/>
      <c r="CL7" s="143"/>
      <c r="CM7" s="143"/>
      <c r="CN7" s="143"/>
      <c r="CO7" s="143"/>
      <c r="CQ7" s="143"/>
      <c r="CR7" s="143"/>
      <c r="CS7" s="143"/>
      <c r="CT7" s="143"/>
    </row>
    <row r="8" spans="1:98" x14ac:dyDescent="0.2">
      <c r="A8" s="40">
        <f t="shared" ref="A8:A34" si="0">A7+1</f>
        <v>25</v>
      </c>
      <c r="B8" s="41">
        <f t="shared" ref="B8:B19" si="1">B7+7</f>
        <v>40347</v>
      </c>
      <c r="C8" s="40" t="s">
        <v>59</v>
      </c>
      <c r="D8" s="41">
        <f t="shared" ref="D8:D19" si="2">D7+7</f>
        <v>40353</v>
      </c>
      <c r="J8" s="47"/>
      <c r="K8" s="47"/>
      <c r="L8" s="47"/>
      <c r="M8" s="47"/>
      <c r="O8" s="47"/>
      <c r="P8" s="47"/>
      <c r="Q8" s="47"/>
      <c r="S8" s="47">
        <v>15</v>
      </c>
      <c r="T8" s="40">
        <v>60</v>
      </c>
      <c r="U8" s="47">
        <v>23</v>
      </c>
      <c r="X8" s="47"/>
      <c r="AA8" s="40">
        <v>10</v>
      </c>
      <c r="AB8" s="40">
        <v>28</v>
      </c>
      <c r="AC8" s="40">
        <v>3</v>
      </c>
      <c r="AQ8" s="35">
        <v>111</v>
      </c>
      <c r="AR8" s="35">
        <v>53</v>
      </c>
      <c r="AS8" s="35">
        <v>15</v>
      </c>
      <c r="AU8" s="40">
        <v>331</v>
      </c>
      <c r="AV8" s="40">
        <v>64</v>
      </c>
      <c r="AW8" s="40">
        <v>7</v>
      </c>
      <c r="AY8" s="40">
        <v>41</v>
      </c>
      <c r="AZ8" s="40">
        <v>12</v>
      </c>
      <c r="BA8" s="40">
        <v>3</v>
      </c>
      <c r="BK8" s="60">
        <v>250</v>
      </c>
      <c r="BL8" s="61">
        <v>3</v>
      </c>
      <c r="BM8" s="61">
        <v>4</v>
      </c>
      <c r="BO8" s="40"/>
      <c r="BP8" s="40"/>
      <c r="BQ8" s="40"/>
      <c r="BS8" s="35">
        <v>21</v>
      </c>
      <c r="BT8" s="35">
        <v>3</v>
      </c>
      <c r="BU8" s="35">
        <v>6</v>
      </c>
      <c r="BW8" s="59">
        <v>418</v>
      </c>
      <c r="BX8" s="59"/>
      <c r="BY8" s="59">
        <v>7</v>
      </c>
      <c r="BZ8" s="59">
        <v>5</v>
      </c>
      <c r="CB8" s="59">
        <v>1024</v>
      </c>
      <c r="CC8" s="59"/>
      <c r="CD8" s="59">
        <v>7</v>
      </c>
      <c r="CE8" s="59">
        <v>5</v>
      </c>
      <c r="CG8" s="143">
        <v>91</v>
      </c>
      <c r="CH8" s="143">
        <v>0</v>
      </c>
      <c r="CI8" s="143">
        <v>4</v>
      </c>
      <c r="CJ8" s="143">
        <v>10</v>
      </c>
      <c r="CK8" s="40"/>
      <c r="CL8" s="143"/>
      <c r="CM8" s="143"/>
      <c r="CN8" s="143"/>
      <c r="CO8" s="143"/>
      <c r="CQ8" s="143"/>
      <c r="CR8" s="143"/>
      <c r="CS8" s="143"/>
      <c r="CT8" s="143"/>
    </row>
    <row r="9" spans="1:98" x14ac:dyDescent="0.2">
      <c r="A9" s="40">
        <f t="shared" si="0"/>
        <v>26</v>
      </c>
      <c r="B9" s="41">
        <f t="shared" si="1"/>
        <v>40354</v>
      </c>
      <c r="C9" s="40" t="s">
        <v>59</v>
      </c>
      <c r="D9" s="41">
        <f t="shared" si="2"/>
        <v>40360</v>
      </c>
      <c r="F9" s="47"/>
      <c r="G9" s="47"/>
      <c r="H9" s="47"/>
      <c r="J9" s="47"/>
      <c r="K9" s="47"/>
      <c r="L9" s="47"/>
      <c r="M9" s="47"/>
      <c r="O9" s="47"/>
      <c r="P9" s="47"/>
      <c r="Q9" s="47"/>
      <c r="S9" s="47">
        <v>114</v>
      </c>
      <c r="T9" s="40">
        <v>114</v>
      </c>
      <c r="U9" s="47">
        <v>59</v>
      </c>
      <c r="X9" s="47"/>
      <c r="AA9" s="40">
        <v>55</v>
      </c>
      <c r="AB9" s="40">
        <v>73</v>
      </c>
      <c r="AC9" s="40">
        <v>12</v>
      </c>
      <c r="AQ9" s="35">
        <v>293</v>
      </c>
      <c r="AR9" s="35">
        <v>78</v>
      </c>
      <c r="AS9" s="35">
        <v>23</v>
      </c>
      <c r="AU9" s="40">
        <v>565</v>
      </c>
      <c r="AV9" s="40">
        <v>91</v>
      </c>
      <c r="AW9" s="40">
        <v>8</v>
      </c>
      <c r="AY9" s="40">
        <v>113</v>
      </c>
      <c r="AZ9" s="40">
        <v>28</v>
      </c>
      <c r="BA9" s="40">
        <v>10</v>
      </c>
      <c r="BK9" s="60">
        <v>712</v>
      </c>
      <c r="BL9" s="61">
        <v>9</v>
      </c>
      <c r="BM9" s="61">
        <v>13</v>
      </c>
      <c r="BO9" s="40"/>
      <c r="BP9" s="40"/>
      <c r="BQ9" s="40"/>
      <c r="BS9" s="35">
        <v>120</v>
      </c>
      <c r="BT9" s="35">
        <v>5</v>
      </c>
      <c r="BU9" s="35">
        <v>18</v>
      </c>
      <c r="BW9" s="59">
        <v>539</v>
      </c>
      <c r="BX9" s="59"/>
      <c r="BY9" s="59">
        <v>33</v>
      </c>
      <c r="BZ9" s="59">
        <v>6</v>
      </c>
      <c r="CB9" s="59">
        <v>1507</v>
      </c>
      <c r="CC9" s="59"/>
      <c r="CD9" s="59">
        <v>15</v>
      </c>
      <c r="CE9" s="59">
        <v>12</v>
      </c>
      <c r="CG9" s="143">
        <v>134</v>
      </c>
      <c r="CH9" s="143">
        <v>0</v>
      </c>
      <c r="CI9" s="143">
        <v>12</v>
      </c>
      <c r="CJ9" s="143">
        <v>10</v>
      </c>
      <c r="CK9" s="40"/>
      <c r="CL9" s="143"/>
      <c r="CM9" s="143"/>
      <c r="CN9" s="143"/>
      <c r="CO9" s="143"/>
      <c r="CQ9" s="143">
        <v>84</v>
      </c>
      <c r="CR9" s="143">
        <v>0</v>
      </c>
      <c r="CS9" s="143">
        <v>37</v>
      </c>
      <c r="CT9" s="143">
        <v>18</v>
      </c>
    </row>
    <row r="10" spans="1:98" x14ac:dyDescent="0.2">
      <c r="A10" s="40">
        <f t="shared" si="0"/>
        <v>27</v>
      </c>
      <c r="B10" s="41">
        <f t="shared" si="1"/>
        <v>40361</v>
      </c>
      <c r="C10" s="40" t="s">
        <v>59</v>
      </c>
      <c r="D10" s="41">
        <f t="shared" si="2"/>
        <v>40367</v>
      </c>
      <c r="F10" s="47"/>
      <c r="G10" s="47"/>
      <c r="H10" s="47"/>
      <c r="J10" s="47"/>
      <c r="K10" s="47"/>
      <c r="L10" s="47"/>
      <c r="M10" s="47"/>
      <c r="O10" s="47"/>
      <c r="P10" s="47"/>
      <c r="Q10" s="47"/>
      <c r="S10" s="47">
        <v>381</v>
      </c>
      <c r="T10" s="40">
        <v>192</v>
      </c>
      <c r="U10" s="47">
        <v>113</v>
      </c>
      <c r="X10" s="47"/>
      <c r="AA10" s="40">
        <v>95</v>
      </c>
      <c r="AB10" s="40">
        <v>103</v>
      </c>
      <c r="AC10" s="40">
        <v>26</v>
      </c>
      <c r="AQ10" s="35">
        <v>517</v>
      </c>
      <c r="AR10" s="35">
        <v>104</v>
      </c>
      <c r="AS10" s="35">
        <v>30</v>
      </c>
      <c r="AU10" s="40">
        <v>706</v>
      </c>
      <c r="AV10" s="40">
        <v>111</v>
      </c>
      <c r="AW10" s="40">
        <v>11</v>
      </c>
      <c r="AY10" s="40">
        <v>191</v>
      </c>
      <c r="AZ10" s="40">
        <v>62</v>
      </c>
      <c r="BA10" s="40">
        <v>25</v>
      </c>
      <c r="BK10" s="60">
        <v>784</v>
      </c>
      <c r="BL10" s="61">
        <v>11</v>
      </c>
      <c r="BM10" s="61">
        <v>18</v>
      </c>
      <c r="BO10" s="40"/>
      <c r="BP10" s="40"/>
      <c r="BQ10" s="40"/>
      <c r="BS10" s="35">
        <v>169</v>
      </c>
      <c r="BT10" s="35">
        <v>5</v>
      </c>
      <c r="BU10" s="35">
        <v>27</v>
      </c>
      <c r="BW10" s="59">
        <v>557</v>
      </c>
      <c r="BX10" s="59"/>
      <c r="BY10" s="59">
        <v>42</v>
      </c>
      <c r="BZ10" s="59">
        <v>6</v>
      </c>
      <c r="CB10" s="59">
        <v>1666</v>
      </c>
      <c r="CC10" s="59"/>
      <c r="CD10" s="59">
        <v>45</v>
      </c>
      <c r="CE10" s="59">
        <v>18</v>
      </c>
      <c r="CG10" s="143">
        <v>823</v>
      </c>
      <c r="CH10" s="143">
        <v>0</v>
      </c>
      <c r="CI10" s="143">
        <v>49</v>
      </c>
      <c r="CJ10" s="143">
        <v>11</v>
      </c>
      <c r="CK10" s="40"/>
      <c r="CL10" s="143"/>
      <c r="CM10" s="143"/>
      <c r="CN10" s="143"/>
      <c r="CO10" s="143"/>
      <c r="CQ10" s="143">
        <v>214</v>
      </c>
      <c r="CR10" s="143">
        <v>0</v>
      </c>
      <c r="CS10" s="143">
        <v>106</v>
      </c>
      <c r="CT10" s="143">
        <v>21</v>
      </c>
    </row>
    <row r="11" spans="1:98" x14ac:dyDescent="0.2">
      <c r="A11" s="40">
        <f t="shared" si="0"/>
        <v>28</v>
      </c>
      <c r="B11" s="41">
        <f t="shared" si="1"/>
        <v>40368</v>
      </c>
      <c r="C11" s="40" t="s">
        <v>59</v>
      </c>
      <c r="D11" s="41">
        <f t="shared" si="2"/>
        <v>40374</v>
      </c>
      <c r="F11" s="47"/>
      <c r="G11" s="47"/>
      <c r="H11" s="47"/>
      <c r="J11" s="47"/>
      <c r="K11" s="47"/>
      <c r="L11" s="47"/>
      <c r="M11" s="47"/>
      <c r="O11" s="47"/>
      <c r="P11" s="47"/>
      <c r="Q11" s="47"/>
      <c r="S11" s="47">
        <v>436</v>
      </c>
      <c r="T11" s="40">
        <v>286</v>
      </c>
      <c r="U11" s="47">
        <v>152</v>
      </c>
      <c r="X11" s="47"/>
      <c r="AA11" s="40">
        <v>141</v>
      </c>
      <c r="AB11" s="40">
        <v>114</v>
      </c>
      <c r="AC11" s="40">
        <v>27</v>
      </c>
      <c r="AQ11" s="35">
        <v>559</v>
      </c>
      <c r="AR11" s="35">
        <v>161</v>
      </c>
      <c r="AS11" s="35">
        <v>31</v>
      </c>
      <c r="AU11" s="40">
        <v>777</v>
      </c>
      <c r="AV11" s="40">
        <v>149</v>
      </c>
      <c r="AW11" s="40">
        <v>15</v>
      </c>
      <c r="AY11" s="40">
        <v>195</v>
      </c>
      <c r="AZ11" s="40">
        <v>63</v>
      </c>
      <c r="BA11" s="40">
        <v>27</v>
      </c>
      <c r="BK11" s="60">
        <v>812</v>
      </c>
      <c r="BL11" s="61">
        <v>14</v>
      </c>
      <c r="BM11" s="61">
        <v>20</v>
      </c>
      <c r="BO11" s="40"/>
      <c r="BP11" s="40"/>
      <c r="BQ11" s="40"/>
      <c r="BS11" s="35">
        <v>209</v>
      </c>
      <c r="BT11" s="35">
        <v>11</v>
      </c>
      <c r="BU11" s="35">
        <v>33</v>
      </c>
      <c r="BW11" s="59">
        <v>577</v>
      </c>
      <c r="BX11" s="59"/>
      <c r="BY11" s="59">
        <v>44</v>
      </c>
      <c r="BZ11" s="59">
        <v>6</v>
      </c>
      <c r="CB11" s="59">
        <v>2069</v>
      </c>
      <c r="CC11" s="59"/>
      <c r="CD11" s="59">
        <v>50</v>
      </c>
      <c r="CE11" s="59">
        <v>21</v>
      </c>
      <c r="CG11" s="143">
        <v>1024</v>
      </c>
      <c r="CH11" s="143">
        <v>0</v>
      </c>
      <c r="CI11" s="143">
        <v>79</v>
      </c>
      <c r="CJ11" s="143">
        <v>13</v>
      </c>
      <c r="CK11" s="40"/>
      <c r="CL11" s="143">
        <v>76</v>
      </c>
      <c r="CM11" s="143">
        <v>0</v>
      </c>
      <c r="CN11" s="143">
        <v>17</v>
      </c>
      <c r="CO11" s="143">
        <v>15</v>
      </c>
      <c r="CQ11" s="143">
        <v>252</v>
      </c>
      <c r="CR11" s="143">
        <v>0</v>
      </c>
      <c r="CS11" s="143">
        <v>124</v>
      </c>
      <c r="CT11" s="143">
        <v>28</v>
      </c>
    </row>
    <row r="12" spans="1:98" x14ac:dyDescent="0.2">
      <c r="A12" s="40">
        <f t="shared" si="0"/>
        <v>29</v>
      </c>
      <c r="B12" s="41">
        <f t="shared" si="1"/>
        <v>40375</v>
      </c>
      <c r="C12" s="40" t="s">
        <v>59</v>
      </c>
      <c r="D12" s="41">
        <f t="shared" si="2"/>
        <v>40381</v>
      </c>
      <c r="F12" s="47">
        <v>151</v>
      </c>
      <c r="G12" s="40">
        <v>40</v>
      </c>
      <c r="H12" s="47">
        <v>11</v>
      </c>
      <c r="J12" s="62">
        <v>11</v>
      </c>
      <c r="K12" s="62">
        <v>14</v>
      </c>
      <c r="L12" s="62"/>
      <c r="M12" s="62">
        <v>2</v>
      </c>
      <c r="N12" s="62"/>
      <c r="P12" s="47"/>
      <c r="S12" s="47">
        <v>461</v>
      </c>
      <c r="T12" s="40">
        <v>302</v>
      </c>
      <c r="U12" s="47">
        <v>165</v>
      </c>
      <c r="W12" s="47">
        <v>26</v>
      </c>
      <c r="X12" s="40">
        <v>10</v>
      </c>
      <c r="Y12" s="40">
        <v>5</v>
      </c>
      <c r="AA12" s="40">
        <v>174</v>
      </c>
      <c r="AB12" s="40">
        <v>133</v>
      </c>
      <c r="AC12" s="40">
        <v>29</v>
      </c>
      <c r="AQ12" s="35">
        <v>594</v>
      </c>
      <c r="AR12" s="35">
        <v>190</v>
      </c>
      <c r="AS12" s="35">
        <v>34</v>
      </c>
      <c r="AU12" s="40">
        <v>817</v>
      </c>
      <c r="AV12" s="40">
        <v>166</v>
      </c>
      <c r="AW12" s="40">
        <v>17</v>
      </c>
      <c r="AY12" s="40">
        <v>276</v>
      </c>
      <c r="AZ12" s="40">
        <v>68</v>
      </c>
      <c r="BA12" s="40">
        <v>50</v>
      </c>
      <c r="BC12" s="35">
        <v>4</v>
      </c>
      <c r="BD12" s="40">
        <v>0</v>
      </c>
      <c r="BE12" s="40">
        <v>3</v>
      </c>
      <c r="BK12" s="60">
        <v>831</v>
      </c>
      <c r="BL12" s="61">
        <v>18</v>
      </c>
      <c r="BM12" s="61">
        <v>25</v>
      </c>
      <c r="BO12" s="40">
        <v>64</v>
      </c>
      <c r="BP12" s="40">
        <v>5</v>
      </c>
      <c r="BQ12" s="40">
        <v>13</v>
      </c>
      <c r="BS12" s="35">
        <v>246</v>
      </c>
      <c r="BT12" s="35">
        <v>12</v>
      </c>
      <c r="BU12" s="35">
        <v>45</v>
      </c>
      <c r="BW12" s="59">
        <v>633</v>
      </c>
      <c r="BX12" s="59"/>
      <c r="BY12" s="59">
        <v>46</v>
      </c>
      <c r="BZ12" s="59">
        <v>6</v>
      </c>
      <c r="CB12" s="59">
        <v>2113</v>
      </c>
      <c r="CC12" s="59"/>
      <c r="CD12" s="59">
        <v>68</v>
      </c>
      <c r="CE12" s="59">
        <v>22</v>
      </c>
      <c r="CG12" s="143">
        <v>1189</v>
      </c>
      <c r="CH12" s="143">
        <v>0</v>
      </c>
      <c r="CI12" s="143">
        <v>99</v>
      </c>
      <c r="CJ12" s="143">
        <v>19</v>
      </c>
      <c r="CK12" s="40"/>
      <c r="CL12" s="143">
        <v>79</v>
      </c>
      <c r="CM12" s="143">
        <v>0</v>
      </c>
      <c r="CN12" s="143">
        <v>18</v>
      </c>
      <c r="CO12" s="143">
        <v>17</v>
      </c>
      <c r="CQ12" s="143">
        <v>333</v>
      </c>
      <c r="CR12" s="143">
        <v>0</v>
      </c>
      <c r="CS12" s="143">
        <v>145</v>
      </c>
      <c r="CT12" s="143">
        <v>29</v>
      </c>
    </row>
    <row r="13" spans="1:98" x14ac:dyDescent="0.2">
      <c r="A13" s="40">
        <f t="shared" si="0"/>
        <v>30</v>
      </c>
      <c r="B13" s="41">
        <f t="shared" si="1"/>
        <v>40382</v>
      </c>
      <c r="C13" s="40" t="s">
        <v>59</v>
      </c>
      <c r="D13" s="41">
        <f t="shared" si="2"/>
        <v>40388</v>
      </c>
      <c r="F13" s="47">
        <v>235</v>
      </c>
      <c r="G13" s="40">
        <v>136</v>
      </c>
      <c r="H13" s="47">
        <v>31</v>
      </c>
      <c r="J13" s="62">
        <v>24</v>
      </c>
      <c r="K13" s="62">
        <v>70</v>
      </c>
      <c r="L13" s="62"/>
      <c r="M13" s="62">
        <v>17</v>
      </c>
      <c r="N13" s="62"/>
      <c r="O13" s="40">
        <v>67</v>
      </c>
      <c r="P13" s="40">
        <v>86</v>
      </c>
      <c r="Q13" s="47">
        <v>76</v>
      </c>
      <c r="S13" s="47">
        <v>785</v>
      </c>
      <c r="T13" s="40">
        <v>324</v>
      </c>
      <c r="U13" s="47">
        <v>203</v>
      </c>
      <c r="W13" s="47">
        <v>32</v>
      </c>
      <c r="X13" s="40">
        <v>15</v>
      </c>
      <c r="Y13" s="40">
        <v>9</v>
      </c>
      <c r="AA13" s="40">
        <v>177</v>
      </c>
      <c r="AB13" s="40">
        <v>148</v>
      </c>
      <c r="AC13" s="40">
        <v>33</v>
      </c>
      <c r="AM13" s="35">
        <v>78</v>
      </c>
      <c r="AN13" s="40">
        <v>15</v>
      </c>
      <c r="AO13" s="40">
        <v>1</v>
      </c>
      <c r="AQ13" s="35">
        <v>637</v>
      </c>
      <c r="AR13" s="35">
        <v>206</v>
      </c>
      <c r="AS13" s="35">
        <v>35</v>
      </c>
      <c r="AU13" s="40">
        <v>828</v>
      </c>
      <c r="AV13" s="40">
        <v>175</v>
      </c>
      <c r="AW13" s="40">
        <v>20</v>
      </c>
      <c r="AY13" s="40">
        <v>322</v>
      </c>
      <c r="AZ13" s="40">
        <v>69</v>
      </c>
      <c r="BA13" s="40">
        <v>54</v>
      </c>
      <c r="BC13" s="35">
        <v>17</v>
      </c>
      <c r="BD13" s="40">
        <v>1</v>
      </c>
      <c r="BE13" s="40">
        <v>13</v>
      </c>
      <c r="BG13" s="40">
        <v>9</v>
      </c>
      <c r="BH13" s="40">
        <v>2</v>
      </c>
      <c r="BI13" s="40">
        <v>6</v>
      </c>
      <c r="BK13" s="60">
        <v>832</v>
      </c>
      <c r="BL13" s="63">
        <v>20</v>
      </c>
      <c r="BM13" s="61">
        <v>28</v>
      </c>
      <c r="BO13" s="40">
        <v>114</v>
      </c>
      <c r="BP13" s="40">
        <v>10</v>
      </c>
      <c r="BQ13" s="40">
        <v>46</v>
      </c>
      <c r="BS13" s="35">
        <v>256</v>
      </c>
      <c r="BT13" s="35">
        <v>13</v>
      </c>
      <c r="BU13" s="35">
        <v>51</v>
      </c>
      <c r="BW13" s="59">
        <v>961</v>
      </c>
      <c r="BX13" s="59"/>
      <c r="BY13" s="59">
        <v>59</v>
      </c>
      <c r="BZ13" s="59">
        <v>6</v>
      </c>
      <c r="CB13" s="59">
        <v>2173</v>
      </c>
      <c r="CC13" s="59"/>
      <c r="CD13" s="59">
        <v>79</v>
      </c>
      <c r="CE13" s="59">
        <v>22</v>
      </c>
      <c r="CG13" s="143">
        <v>1230</v>
      </c>
      <c r="CH13" s="143">
        <v>0</v>
      </c>
      <c r="CI13" s="143">
        <v>111</v>
      </c>
      <c r="CJ13" s="143">
        <v>21</v>
      </c>
      <c r="CK13" s="40"/>
      <c r="CL13" s="143">
        <v>80</v>
      </c>
      <c r="CM13" s="143">
        <v>0</v>
      </c>
      <c r="CN13" s="143">
        <v>19</v>
      </c>
      <c r="CO13" s="143">
        <v>19</v>
      </c>
      <c r="CQ13" s="143">
        <v>379</v>
      </c>
      <c r="CR13" s="143">
        <v>0</v>
      </c>
      <c r="CS13" s="143">
        <v>148</v>
      </c>
      <c r="CT13" s="143">
        <v>31</v>
      </c>
    </row>
    <row r="14" spans="1:98" x14ac:dyDescent="0.2">
      <c r="A14" s="40">
        <f t="shared" si="0"/>
        <v>31</v>
      </c>
      <c r="B14" s="41">
        <f t="shared" si="1"/>
        <v>40389</v>
      </c>
      <c r="C14" s="40" t="s">
        <v>59</v>
      </c>
      <c r="D14" s="41">
        <f t="shared" si="2"/>
        <v>40395</v>
      </c>
      <c r="F14" s="47">
        <v>258</v>
      </c>
      <c r="G14" s="40">
        <v>167</v>
      </c>
      <c r="H14" s="47">
        <v>35</v>
      </c>
      <c r="J14" s="62">
        <v>58</v>
      </c>
      <c r="K14" s="62">
        <v>166</v>
      </c>
      <c r="L14" s="62"/>
      <c r="M14" s="62">
        <v>29</v>
      </c>
      <c r="N14" s="62"/>
      <c r="O14" s="40">
        <v>75</v>
      </c>
      <c r="P14" s="40">
        <v>116</v>
      </c>
      <c r="Q14" s="47">
        <v>83</v>
      </c>
      <c r="S14" s="47">
        <v>839</v>
      </c>
      <c r="T14" s="40">
        <v>331</v>
      </c>
      <c r="U14" s="47">
        <v>219</v>
      </c>
      <c r="W14" s="47">
        <v>103</v>
      </c>
      <c r="X14" s="40">
        <v>37</v>
      </c>
      <c r="Y14" s="40">
        <v>17</v>
      </c>
      <c r="AA14" s="40">
        <v>178</v>
      </c>
      <c r="AB14" s="40">
        <v>154</v>
      </c>
      <c r="AC14" s="40">
        <v>35</v>
      </c>
      <c r="AE14" s="40">
        <v>43</v>
      </c>
      <c r="AF14" s="40">
        <v>54</v>
      </c>
      <c r="AG14" s="40">
        <v>1</v>
      </c>
      <c r="AI14" s="40">
        <v>62</v>
      </c>
      <c r="AJ14" s="40">
        <v>33</v>
      </c>
      <c r="AK14" s="40">
        <v>7</v>
      </c>
      <c r="AM14" s="35">
        <f>AM13+38</f>
        <v>116</v>
      </c>
      <c r="AN14" s="40">
        <f>18+AN13</f>
        <v>33</v>
      </c>
      <c r="AO14" s="40">
        <v>3</v>
      </c>
      <c r="AQ14" s="35">
        <v>645</v>
      </c>
      <c r="AR14" s="35">
        <v>216</v>
      </c>
      <c r="AS14" s="35">
        <v>37</v>
      </c>
      <c r="AU14" s="40">
        <v>888</v>
      </c>
      <c r="AV14" s="40">
        <v>177</v>
      </c>
      <c r="AW14" s="40">
        <v>26</v>
      </c>
      <c r="AY14" s="40">
        <v>334</v>
      </c>
      <c r="AZ14" s="40">
        <v>69</v>
      </c>
      <c r="BA14" s="40">
        <v>55</v>
      </c>
      <c r="BC14" s="35">
        <v>33</v>
      </c>
      <c r="BD14" s="40">
        <v>5</v>
      </c>
      <c r="BE14" s="40">
        <v>14</v>
      </c>
      <c r="BG14" s="40">
        <v>43</v>
      </c>
      <c r="BH14" s="40">
        <v>4</v>
      </c>
      <c r="BI14" s="40">
        <v>13</v>
      </c>
      <c r="BK14" s="64" t="s">
        <v>132</v>
      </c>
      <c r="BL14" s="64" t="s">
        <v>132</v>
      </c>
      <c r="BM14" s="64" t="s">
        <v>132</v>
      </c>
      <c r="BO14" s="40">
        <v>167</v>
      </c>
      <c r="BP14" s="40">
        <v>13</v>
      </c>
      <c r="BQ14" s="40">
        <v>67</v>
      </c>
      <c r="BS14" s="35">
        <v>261</v>
      </c>
      <c r="BT14" s="35">
        <v>13</v>
      </c>
      <c r="BU14" s="35">
        <v>52</v>
      </c>
      <c r="BW14" s="59">
        <v>1040</v>
      </c>
      <c r="BX14" s="59"/>
      <c r="BY14" s="59">
        <v>70</v>
      </c>
      <c r="BZ14" s="59">
        <v>6</v>
      </c>
      <c r="CB14" s="59">
        <v>2183</v>
      </c>
      <c r="CC14" s="59"/>
      <c r="CD14" s="59">
        <v>85</v>
      </c>
      <c r="CE14" s="59">
        <v>22</v>
      </c>
      <c r="CG14" s="143">
        <v>1267</v>
      </c>
      <c r="CH14" s="143">
        <v>0</v>
      </c>
      <c r="CI14" s="143">
        <v>114</v>
      </c>
      <c r="CJ14" s="143">
        <v>21</v>
      </c>
      <c r="CK14" s="40"/>
      <c r="CL14" s="143">
        <v>101</v>
      </c>
      <c r="CM14" s="143">
        <v>0</v>
      </c>
      <c r="CN14" s="143">
        <v>21</v>
      </c>
      <c r="CO14" s="143">
        <v>22</v>
      </c>
      <c r="CQ14" s="143">
        <v>402</v>
      </c>
      <c r="CR14" s="143">
        <v>0</v>
      </c>
      <c r="CS14" s="143">
        <v>151</v>
      </c>
      <c r="CT14" s="143">
        <v>32</v>
      </c>
    </row>
    <row r="15" spans="1:98" x14ac:dyDescent="0.2">
      <c r="A15" s="40">
        <f t="shared" si="0"/>
        <v>32</v>
      </c>
      <c r="B15" s="41">
        <f t="shared" si="1"/>
        <v>40396</v>
      </c>
      <c r="C15" s="40" t="s">
        <v>59</v>
      </c>
      <c r="D15" s="41">
        <f t="shared" si="2"/>
        <v>40402</v>
      </c>
      <c r="F15" s="47">
        <v>411</v>
      </c>
      <c r="G15" s="40">
        <v>199</v>
      </c>
      <c r="H15" s="47">
        <v>41</v>
      </c>
      <c r="J15" s="62">
        <v>83</v>
      </c>
      <c r="K15" s="62">
        <v>206</v>
      </c>
      <c r="L15" s="62"/>
      <c r="M15" s="62">
        <v>29</v>
      </c>
      <c r="N15" s="62"/>
      <c r="O15" s="40">
        <v>206</v>
      </c>
      <c r="P15" s="40">
        <v>153</v>
      </c>
      <c r="Q15" s="47">
        <v>87</v>
      </c>
      <c r="S15" s="47">
        <v>854</v>
      </c>
      <c r="T15" s="40">
        <v>333</v>
      </c>
      <c r="U15" s="47">
        <v>224</v>
      </c>
      <c r="W15" s="47">
        <v>123</v>
      </c>
      <c r="X15" s="40">
        <v>63</v>
      </c>
      <c r="Y15" s="40">
        <v>25</v>
      </c>
      <c r="AA15" s="40">
        <v>180</v>
      </c>
      <c r="AB15" s="40">
        <v>155</v>
      </c>
      <c r="AC15" s="40">
        <v>35</v>
      </c>
      <c r="AE15" s="40">
        <v>80</v>
      </c>
      <c r="AF15" s="40">
        <v>103</v>
      </c>
      <c r="AG15" s="40">
        <v>2</v>
      </c>
      <c r="AI15" s="40">
        <v>83</v>
      </c>
      <c r="AJ15" s="40">
        <v>90</v>
      </c>
      <c r="AK15" s="40">
        <v>8</v>
      </c>
      <c r="AM15" s="35">
        <f>71+AM14</f>
        <v>187</v>
      </c>
      <c r="AN15" s="40">
        <f>6+33</f>
        <v>39</v>
      </c>
      <c r="AO15" s="40">
        <v>13</v>
      </c>
      <c r="AQ15" s="35">
        <v>662</v>
      </c>
      <c r="AR15" s="35">
        <v>218</v>
      </c>
      <c r="AS15" s="35">
        <v>40</v>
      </c>
      <c r="AU15" s="40">
        <v>916</v>
      </c>
      <c r="AV15" s="40">
        <v>178</v>
      </c>
      <c r="AW15" s="40">
        <v>27</v>
      </c>
      <c r="AY15" s="40">
        <v>340</v>
      </c>
      <c r="AZ15" s="40">
        <v>69</v>
      </c>
      <c r="BA15" s="40">
        <v>56</v>
      </c>
      <c r="BC15" s="35">
        <v>45</v>
      </c>
      <c r="BD15" s="40">
        <v>8</v>
      </c>
      <c r="BE15" s="40">
        <v>15</v>
      </c>
      <c r="BG15" s="40">
        <v>56</v>
      </c>
      <c r="BH15" s="40">
        <v>4</v>
      </c>
      <c r="BI15" s="40">
        <v>15</v>
      </c>
      <c r="BK15" s="60">
        <v>838</v>
      </c>
      <c r="BL15" s="63">
        <v>20</v>
      </c>
      <c r="BM15" s="61">
        <v>30</v>
      </c>
      <c r="BO15" s="40">
        <v>294</v>
      </c>
      <c r="BP15" s="40">
        <v>18</v>
      </c>
      <c r="BQ15" s="40">
        <v>71</v>
      </c>
      <c r="BS15" s="35">
        <v>303</v>
      </c>
      <c r="BT15" s="35">
        <v>13</v>
      </c>
      <c r="BU15" s="35">
        <v>54</v>
      </c>
      <c r="BW15" s="59">
        <v>1040</v>
      </c>
      <c r="BX15" s="59"/>
      <c r="BY15" s="59">
        <v>70</v>
      </c>
      <c r="BZ15" s="59">
        <v>6</v>
      </c>
      <c r="CB15" s="59">
        <v>2186</v>
      </c>
      <c r="CC15" s="59"/>
      <c r="CD15" s="59">
        <v>88</v>
      </c>
      <c r="CE15" s="59">
        <v>22</v>
      </c>
      <c r="CG15" s="143">
        <v>1324</v>
      </c>
      <c r="CH15" s="143">
        <v>0</v>
      </c>
      <c r="CI15" s="143">
        <v>118</v>
      </c>
      <c r="CJ15" s="143">
        <v>21</v>
      </c>
      <c r="CK15" s="40"/>
      <c r="CL15" s="143">
        <v>116</v>
      </c>
      <c r="CM15" s="143">
        <v>0</v>
      </c>
      <c r="CN15" s="143">
        <v>31</v>
      </c>
      <c r="CO15" s="143">
        <v>22</v>
      </c>
      <c r="CQ15" s="143">
        <v>453</v>
      </c>
      <c r="CR15" s="143">
        <v>0</v>
      </c>
      <c r="CS15" s="143">
        <v>163</v>
      </c>
      <c r="CT15" s="143">
        <v>34</v>
      </c>
    </row>
    <row r="16" spans="1:98" ht="13.5" thickBot="1" x14ac:dyDescent="0.25">
      <c r="A16" s="40">
        <f t="shared" si="0"/>
        <v>33</v>
      </c>
      <c r="B16" s="41">
        <f t="shared" si="1"/>
        <v>40403</v>
      </c>
      <c r="C16" s="40" t="s">
        <v>59</v>
      </c>
      <c r="D16" s="41">
        <f t="shared" si="2"/>
        <v>40409</v>
      </c>
      <c r="F16" s="47">
        <v>465</v>
      </c>
      <c r="G16" s="40">
        <v>212</v>
      </c>
      <c r="H16" s="47">
        <v>47</v>
      </c>
      <c r="J16" s="62">
        <v>89</v>
      </c>
      <c r="K16" s="62">
        <v>214</v>
      </c>
      <c r="L16" s="62"/>
      <c r="M16" s="62">
        <v>30</v>
      </c>
      <c r="N16" s="62"/>
      <c r="O16" s="40">
        <v>296</v>
      </c>
      <c r="P16" s="40">
        <v>167</v>
      </c>
      <c r="Q16" s="47">
        <v>93</v>
      </c>
      <c r="S16" s="47">
        <v>897</v>
      </c>
      <c r="T16" s="40">
        <v>335</v>
      </c>
      <c r="U16" s="47">
        <v>234</v>
      </c>
      <c r="W16" s="47">
        <v>144</v>
      </c>
      <c r="X16" s="40">
        <v>76</v>
      </c>
      <c r="Y16" s="40">
        <v>28</v>
      </c>
      <c r="AA16" s="40">
        <v>203</v>
      </c>
      <c r="AB16" s="40">
        <v>155</v>
      </c>
      <c r="AC16" s="40">
        <v>35</v>
      </c>
      <c r="AE16" s="40">
        <v>111</v>
      </c>
      <c r="AF16" s="40">
        <v>118</v>
      </c>
      <c r="AG16" s="40">
        <v>2</v>
      </c>
      <c r="AI16" s="40">
        <v>108</v>
      </c>
      <c r="AJ16" s="40">
        <v>115</v>
      </c>
      <c r="AK16" s="40">
        <v>9</v>
      </c>
      <c r="AM16" s="65">
        <f>2+AM15</f>
        <v>189</v>
      </c>
      <c r="AN16" s="65">
        <v>41</v>
      </c>
      <c r="AO16" s="65">
        <v>13</v>
      </c>
      <c r="AQ16" s="35">
        <v>694</v>
      </c>
      <c r="AR16" s="35">
        <v>218</v>
      </c>
      <c r="AS16" s="35">
        <v>41</v>
      </c>
      <c r="AU16" s="40">
        <v>993</v>
      </c>
      <c r="AV16" s="40">
        <v>179</v>
      </c>
      <c r="AW16" s="40">
        <v>28</v>
      </c>
      <c r="AY16" s="65">
        <v>343</v>
      </c>
      <c r="AZ16" s="65">
        <v>69</v>
      </c>
      <c r="BA16" s="65">
        <v>56</v>
      </c>
      <c r="BC16" s="35">
        <v>84</v>
      </c>
      <c r="BD16" s="40">
        <v>9</v>
      </c>
      <c r="BE16" s="40">
        <v>21</v>
      </c>
      <c r="BG16" s="40">
        <v>83</v>
      </c>
      <c r="BH16" s="40">
        <v>9</v>
      </c>
      <c r="BI16" s="40">
        <v>20</v>
      </c>
      <c r="BK16" s="60">
        <v>846</v>
      </c>
      <c r="BL16" s="63">
        <v>20</v>
      </c>
      <c r="BM16" s="61">
        <v>36</v>
      </c>
      <c r="BO16" s="40">
        <v>397</v>
      </c>
      <c r="BP16" s="40">
        <v>21</v>
      </c>
      <c r="BQ16" s="40">
        <v>79</v>
      </c>
      <c r="BS16" s="35">
        <v>320</v>
      </c>
      <c r="BT16" s="35">
        <v>13</v>
      </c>
      <c r="BU16" s="35">
        <v>56</v>
      </c>
      <c r="BW16" s="59">
        <v>1040</v>
      </c>
      <c r="BX16" s="59"/>
      <c r="BY16" s="59">
        <v>70</v>
      </c>
      <c r="BZ16" s="59">
        <v>6</v>
      </c>
      <c r="CB16" s="59">
        <v>2325</v>
      </c>
      <c r="CC16" s="59"/>
      <c r="CD16" s="59">
        <v>89</v>
      </c>
      <c r="CE16" s="59">
        <v>22</v>
      </c>
      <c r="CG16" s="143">
        <v>1350</v>
      </c>
      <c r="CH16" s="143">
        <v>0</v>
      </c>
      <c r="CI16" s="143">
        <v>125</v>
      </c>
      <c r="CJ16" s="143">
        <v>21</v>
      </c>
      <c r="CK16" s="40"/>
      <c r="CL16" s="143">
        <v>117</v>
      </c>
      <c r="CM16" s="143">
        <v>0</v>
      </c>
      <c r="CN16" s="143">
        <v>36</v>
      </c>
      <c r="CO16" s="143">
        <v>22</v>
      </c>
      <c r="CQ16" s="143">
        <v>525</v>
      </c>
      <c r="CR16" s="143">
        <v>0</v>
      </c>
      <c r="CS16" s="143">
        <v>168</v>
      </c>
      <c r="CT16" s="143">
        <v>34</v>
      </c>
    </row>
    <row r="17" spans="1:98" x14ac:dyDescent="0.2">
      <c r="A17" s="40">
        <f t="shared" si="0"/>
        <v>34</v>
      </c>
      <c r="B17" s="41">
        <f t="shared" si="1"/>
        <v>40410</v>
      </c>
      <c r="C17" s="40" t="s">
        <v>59</v>
      </c>
      <c r="D17" s="41">
        <f t="shared" si="2"/>
        <v>40416</v>
      </c>
      <c r="F17" s="66" t="s">
        <v>133</v>
      </c>
      <c r="G17" s="66" t="s">
        <v>133</v>
      </c>
      <c r="H17" s="66" t="s">
        <v>133</v>
      </c>
      <c r="J17" s="62">
        <v>154</v>
      </c>
      <c r="K17" s="62">
        <v>221</v>
      </c>
      <c r="L17" s="62"/>
      <c r="M17" s="62">
        <v>38</v>
      </c>
      <c r="N17" s="62"/>
      <c r="O17" s="40">
        <v>326</v>
      </c>
      <c r="P17" s="40">
        <v>170</v>
      </c>
      <c r="Q17" s="47">
        <v>94</v>
      </c>
      <c r="S17" s="47">
        <v>911</v>
      </c>
      <c r="T17" s="40">
        <v>335</v>
      </c>
      <c r="U17" s="47">
        <v>239</v>
      </c>
      <c r="W17" s="47">
        <v>153</v>
      </c>
      <c r="X17" s="40">
        <v>88</v>
      </c>
      <c r="Y17" s="40">
        <v>30</v>
      </c>
      <c r="AA17" s="40">
        <v>206</v>
      </c>
      <c r="AB17" s="40">
        <v>155</v>
      </c>
      <c r="AC17" s="40">
        <v>35</v>
      </c>
      <c r="AE17" s="40">
        <v>126</v>
      </c>
      <c r="AF17" s="40">
        <v>123</v>
      </c>
      <c r="AG17" s="40">
        <v>2</v>
      </c>
      <c r="AI17" s="40">
        <v>144</v>
      </c>
      <c r="AJ17" s="40">
        <v>132</v>
      </c>
      <c r="AK17" s="40">
        <v>13</v>
      </c>
      <c r="AM17" s="67"/>
      <c r="AN17" s="67"/>
      <c r="AO17" s="67"/>
      <c r="AQ17" s="35">
        <v>704</v>
      </c>
      <c r="AR17" s="35">
        <v>219</v>
      </c>
      <c r="AS17" s="35">
        <v>41</v>
      </c>
      <c r="AU17" s="40">
        <v>1012</v>
      </c>
      <c r="AV17" s="40">
        <v>181</v>
      </c>
      <c r="AW17" s="40">
        <v>29</v>
      </c>
      <c r="AY17" s="40"/>
      <c r="AZ17" s="40"/>
      <c r="BA17" s="40"/>
      <c r="BC17" s="35">
        <v>92</v>
      </c>
      <c r="BD17" s="40">
        <v>9</v>
      </c>
      <c r="BE17" s="40">
        <v>25</v>
      </c>
      <c r="BG17" s="40">
        <v>90</v>
      </c>
      <c r="BH17" s="40">
        <v>9</v>
      </c>
      <c r="BI17" s="40">
        <v>23</v>
      </c>
      <c r="BK17" s="60">
        <v>855</v>
      </c>
      <c r="BL17" s="63">
        <v>20</v>
      </c>
      <c r="BM17" s="61">
        <v>37</v>
      </c>
      <c r="BO17" s="40">
        <v>441</v>
      </c>
      <c r="BP17" s="40">
        <v>21</v>
      </c>
      <c r="BQ17" s="40">
        <v>88</v>
      </c>
      <c r="BS17" s="35">
        <v>332</v>
      </c>
      <c r="BT17" s="35">
        <v>13</v>
      </c>
      <c r="BU17" s="35">
        <v>58</v>
      </c>
      <c r="BW17" s="59">
        <v>1040</v>
      </c>
      <c r="BX17" s="59"/>
      <c r="BY17" s="59">
        <v>70</v>
      </c>
      <c r="BZ17" s="59">
        <v>6</v>
      </c>
      <c r="CB17" s="59">
        <v>2398</v>
      </c>
      <c r="CC17" s="59"/>
      <c r="CD17" s="59">
        <v>94</v>
      </c>
      <c r="CE17" s="59">
        <v>22</v>
      </c>
      <c r="CG17" s="143">
        <v>1351</v>
      </c>
      <c r="CH17" s="143">
        <v>0</v>
      </c>
      <c r="CI17" s="143">
        <v>129</v>
      </c>
      <c r="CJ17" s="143">
        <v>21</v>
      </c>
      <c r="CK17" s="40"/>
      <c r="CL17" s="143">
        <v>117</v>
      </c>
      <c r="CM17" s="143">
        <v>0</v>
      </c>
      <c r="CN17" s="143">
        <v>37</v>
      </c>
      <c r="CO17" s="143">
        <v>24</v>
      </c>
      <c r="CQ17" s="143">
        <v>546</v>
      </c>
      <c r="CR17" s="143">
        <v>0</v>
      </c>
      <c r="CS17" s="143">
        <v>169</v>
      </c>
      <c r="CT17" s="143">
        <v>34</v>
      </c>
    </row>
    <row r="18" spans="1:98" x14ac:dyDescent="0.2">
      <c r="A18" s="40">
        <f t="shared" si="0"/>
        <v>35</v>
      </c>
      <c r="B18" s="41">
        <f t="shared" si="1"/>
        <v>40417</v>
      </c>
      <c r="C18" s="40" t="s">
        <v>59</v>
      </c>
      <c r="D18" s="41">
        <f t="shared" si="2"/>
        <v>40423</v>
      </c>
      <c r="F18" s="66" t="s">
        <v>133</v>
      </c>
      <c r="G18" s="66" t="s">
        <v>133</v>
      </c>
      <c r="H18" s="66" t="s">
        <v>133</v>
      </c>
      <c r="J18" s="62">
        <v>160</v>
      </c>
      <c r="K18" s="62">
        <v>223</v>
      </c>
      <c r="L18" s="62"/>
      <c r="M18" s="62">
        <v>46</v>
      </c>
      <c r="N18" s="62"/>
      <c r="O18" s="40">
        <v>341</v>
      </c>
      <c r="P18" s="40">
        <v>171</v>
      </c>
      <c r="Q18" s="47">
        <v>97</v>
      </c>
      <c r="S18" s="47">
        <v>915</v>
      </c>
      <c r="T18" s="40">
        <v>335</v>
      </c>
      <c r="U18" s="47">
        <v>252</v>
      </c>
      <c r="W18" s="47">
        <v>156</v>
      </c>
      <c r="X18" s="40">
        <v>92</v>
      </c>
      <c r="Y18" s="40">
        <v>32</v>
      </c>
      <c r="AA18" s="40">
        <v>208</v>
      </c>
      <c r="AB18" s="40">
        <v>157</v>
      </c>
      <c r="AC18" s="40">
        <v>38</v>
      </c>
      <c r="AE18" s="40">
        <v>134</v>
      </c>
      <c r="AF18" s="40">
        <v>126</v>
      </c>
      <c r="AG18" s="40">
        <v>2</v>
      </c>
      <c r="AI18" s="40">
        <v>147</v>
      </c>
      <c r="AJ18" s="40">
        <v>134</v>
      </c>
      <c r="AK18" s="40">
        <v>19</v>
      </c>
      <c r="AM18" s="234"/>
      <c r="AN18" s="40"/>
      <c r="AQ18" s="35">
        <v>704</v>
      </c>
      <c r="AR18" s="35">
        <v>219</v>
      </c>
      <c r="AS18" s="35">
        <v>41</v>
      </c>
      <c r="AU18" s="40">
        <v>1012</v>
      </c>
      <c r="AV18" s="40">
        <v>181</v>
      </c>
      <c r="AW18" s="40">
        <v>29</v>
      </c>
      <c r="AY18" s="285" t="s">
        <v>134</v>
      </c>
      <c r="AZ18" s="285"/>
      <c r="BA18" s="285"/>
      <c r="BC18" s="35">
        <v>94</v>
      </c>
      <c r="BD18" s="40">
        <v>9</v>
      </c>
      <c r="BE18" s="40">
        <v>39</v>
      </c>
      <c r="BG18" s="40">
        <v>120</v>
      </c>
      <c r="BH18" s="40">
        <v>9</v>
      </c>
      <c r="BI18" s="40">
        <v>34</v>
      </c>
      <c r="BK18" s="60">
        <v>876</v>
      </c>
      <c r="BL18" s="63">
        <v>20</v>
      </c>
      <c r="BM18" s="61">
        <v>40</v>
      </c>
      <c r="BO18" s="40">
        <v>458</v>
      </c>
      <c r="BP18" s="40">
        <v>22</v>
      </c>
      <c r="BQ18" s="40">
        <v>92</v>
      </c>
      <c r="BS18" s="35">
        <v>345</v>
      </c>
      <c r="BT18" s="35">
        <v>13</v>
      </c>
      <c r="BU18" s="35">
        <v>58</v>
      </c>
      <c r="BW18" s="59">
        <v>1070</v>
      </c>
      <c r="BX18" s="59"/>
      <c r="BY18" s="59">
        <v>74</v>
      </c>
      <c r="BZ18" s="59">
        <v>6</v>
      </c>
      <c r="CB18" s="59">
        <v>2398</v>
      </c>
      <c r="CC18" s="59"/>
      <c r="CD18" s="59">
        <v>105</v>
      </c>
      <c r="CE18" s="59">
        <v>22</v>
      </c>
      <c r="CG18" s="143">
        <v>1377</v>
      </c>
      <c r="CH18" s="143">
        <v>0</v>
      </c>
      <c r="CI18" s="143">
        <v>132</v>
      </c>
      <c r="CJ18" s="143">
        <v>21</v>
      </c>
      <c r="CK18" s="40"/>
      <c r="CL18" s="143">
        <v>120</v>
      </c>
      <c r="CM18" s="143">
        <v>0</v>
      </c>
      <c r="CN18" s="143">
        <v>43</v>
      </c>
      <c r="CO18" s="143">
        <v>24</v>
      </c>
      <c r="CQ18" s="143">
        <v>566</v>
      </c>
      <c r="CR18" s="143">
        <v>0</v>
      </c>
      <c r="CS18" s="143">
        <v>184</v>
      </c>
      <c r="CT18" s="143">
        <v>34</v>
      </c>
    </row>
    <row r="19" spans="1:98" x14ac:dyDescent="0.2">
      <c r="A19" s="40">
        <f t="shared" si="0"/>
        <v>36</v>
      </c>
      <c r="B19" s="41">
        <f t="shared" si="1"/>
        <v>40424</v>
      </c>
      <c r="C19" s="40" t="s">
        <v>59</v>
      </c>
      <c r="D19" s="41">
        <f t="shared" si="2"/>
        <v>40430</v>
      </c>
      <c r="F19" s="66" t="s">
        <v>133</v>
      </c>
      <c r="G19" s="66" t="s">
        <v>133</v>
      </c>
      <c r="H19" s="66" t="s">
        <v>133</v>
      </c>
      <c r="J19" s="62">
        <v>186</v>
      </c>
      <c r="K19" s="62">
        <v>223</v>
      </c>
      <c r="L19" s="62"/>
      <c r="M19" s="62">
        <v>53</v>
      </c>
      <c r="O19" s="40">
        <v>352</v>
      </c>
      <c r="P19" s="40">
        <v>177</v>
      </c>
      <c r="Q19" s="40">
        <v>99</v>
      </c>
      <c r="S19" s="47">
        <v>923</v>
      </c>
      <c r="T19" s="40">
        <v>336</v>
      </c>
      <c r="U19" s="47">
        <v>259</v>
      </c>
      <c r="W19" s="47">
        <v>165</v>
      </c>
      <c r="X19" s="40">
        <v>95</v>
      </c>
      <c r="Y19" s="40">
        <v>35</v>
      </c>
      <c r="AA19" s="40">
        <v>225</v>
      </c>
      <c r="AB19" s="40">
        <v>158</v>
      </c>
      <c r="AC19" s="40">
        <v>40</v>
      </c>
      <c r="AE19" s="40">
        <v>143</v>
      </c>
      <c r="AF19" s="40">
        <v>127</v>
      </c>
      <c r="AG19" s="40">
        <v>2</v>
      </c>
      <c r="AI19" s="40">
        <v>152</v>
      </c>
      <c r="AJ19" s="40">
        <v>137</v>
      </c>
      <c r="AK19" s="40">
        <v>55</v>
      </c>
      <c r="AM19" s="234"/>
      <c r="AN19" s="40"/>
      <c r="AQ19" s="35">
        <v>704</v>
      </c>
      <c r="AR19" s="35">
        <v>221</v>
      </c>
      <c r="AS19" s="35">
        <v>45</v>
      </c>
      <c r="AU19" s="40">
        <v>1018</v>
      </c>
      <c r="AV19" s="40">
        <v>184</v>
      </c>
      <c r="AW19" s="40">
        <v>30</v>
      </c>
      <c r="AY19" s="285" t="s">
        <v>135</v>
      </c>
      <c r="AZ19" s="285"/>
      <c r="BA19" s="285"/>
      <c r="BC19" s="35">
        <v>95</v>
      </c>
      <c r="BD19" s="40">
        <v>9</v>
      </c>
      <c r="BE19" s="40">
        <v>41</v>
      </c>
      <c r="BG19" s="40">
        <v>125</v>
      </c>
      <c r="BH19" s="40">
        <v>9</v>
      </c>
      <c r="BI19" s="40">
        <v>37</v>
      </c>
      <c r="BK19" s="60">
        <v>886</v>
      </c>
      <c r="BL19" s="63">
        <v>20</v>
      </c>
      <c r="BM19" s="61">
        <v>40</v>
      </c>
      <c r="BO19" s="40">
        <v>459</v>
      </c>
      <c r="BP19" s="40">
        <v>22</v>
      </c>
      <c r="BQ19" s="40">
        <v>93</v>
      </c>
      <c r="BS19" s="35">
        <v>350</v>
      </c>
      <c r="BT19" s="35">
        <v>13</v>
      </c>
      <c r="BU19" s="35">
        <v>58</v>
      </c>
      <c r="BW19" s="59">
        <v>1070</v>
      </c>
      <c r="BX19" s="59"/>
      <c r="BY19" s="59">
        <v>74</v>
      </c>
      <c r="BZ19" s="59">
        <v>6</v>
      </c>
      <c r="CB19" s="59">
        <v>2406</v>
      </c>
      <c r="CC19" s="59"/>
      <c r="CD19" s="59">
        <v>110</v>
      </c>
      <c r="CE19" s="59">
        <v>22</v>
      </c>
      <c r="CG19" s="143">
        <v>1423</v>
      </c>
      <c r="CH19" s="143">
        <v>0</v>
      </c>
      <c r="CI19" s="143">
        <v>134</v>
      </c>
      <c r="CJ19" s="143">
        <v>21</v>
      </c>
      <c r="CK19" s="40"/>
      <c r="CL19" s="143">
        <v>131</v>
      </c>
      <c r="CM19" s="143">
        <v>0</v>
      </c>
      <c r="CN19" s="143">
        <v>44</v>
      </c>
      <c r="CO19" s="143">
        <v>25</v>
      </c>
      <c r="CQ19" s="143">
        <v>638</v>
      </c>
      <c r="CR19" s="143">
        <v>0</v>
      </c>
      <c r="CS19" s="143">
        <v>190</v>
      </c>
      <c r="CT19" s="143">
        <v>35</v>
      </c>
    </row>
    <row r="20" spans="1:98" ht="13.5" thickBot="1" x14ac:dyDescent="0.25">
      <c r="A20" s="40">
        <f t="shared" si="0"/>
        <v>37</v>
      </c>
      <c r="B20" s="41">
        <f>B19+7</f>
        <v>40431</v>
      </c>
      <c r="C20" s="40" t="s">
        <v>59</v>
      </c>
      <c r="D20" s="41">
        <f>D19+7</f>
        <v>40437</v>
      </c>
      <c r="F20" s="40">
        <v>517</v>
      </c>
      <c r="G20" s="40">
        <v>215</v>
      </c>
      <c r="H20" s="40">
        <v>58</v>
      </c>
      <c r="J20" s="62">
        <v>205</v>
      </c>
      <c r="K20" s="62">
        <v>224</v>
      </c>
      <c r="L20" s="62"/>
      <c r="M20" s="62">
        <v>55</v>
      </c>
      <c r="N20" s="62"/>
      <c r="O20" s="40">
        <v>362</v>
      </c>
      <c r="P20" s="40">
        <v>177</v>
      </c>
      <c r="Q20" s="40">
        <v>101</v>
      </c>
      <c r="S20" s="40">
        <v>928</v>
      </c>
      <c r="T20" s="40">
        <v>337</v>
      </c>
      <c r="U20" s="40">
        <v>265</v>
      </c>
      <c r="W20" s="40">
        <v>179</v>
      </c>
      <c r="X20" s="40">
        <v>96</v>
      </c>
      <c r="Y20" s="40">
        <v>37</v>
      </c>
      <c r="AA20" s="40">
        <v>236</v>
      </c>
      <c r="AB20" s="40">
        <v>162</v>
      </c>
      <c r="AC20" s="40">
        <v>45</v>
      </c>
      <c r="AE20" s="40">
        <v>167</v>
      </c>
      <c r="AF20" s="40">
        <v>131</v>
      </c>
      <c r="AG20" s="40">
        <v>2</v>
      </c>
      <c r="AI20" s="40">
        <v>199</v>
      </c>
      <c r="AJ20" s="40">
        <v>142</v>
      </c>
      <c r="AK20" s="40">
        <v>55</v>
      </c>
      <c r="AM20" s="234"/>
      <c r="AN20" s="40"/>
      <c r="AQ20" s="35">
        <v>719</v>
      </c>
      <c r="AR20" s="35">
        <v>222</v>
      </c>
      <c r="AS20" s="35">
        <v>48</v>
      </c>
      <c r="AU20" s="65">
        <v>1018</v>
      </c>
      <c r="AV20" s="65">
        <v>185</v>
      </c>
      <c r="AW20" s="65">
        <v>33</v>
      </c>
      <c r="AY20" s="285" t="s">
        <v>136</v>
      </c>
      <c r="AZ20" s="285"/>
      <c r="BA20" s="285"/>
      <c r="BC20" s="35">
        <v>100</v>
      </c>
      <c r="BD20" s="40">
        <v>9</v>
      </c>
      <c r="BE20" s="40">
        <v>44</v>
      </c>
      <c r="BG20" s="40">
        <v>139</v>
      </c>
      <c r="BH20" s="40">
        <v>9</v>
      </c>
      <c r="BI20" s="40">
        <v>40</v>
      </c>
      <c r="BK20" s="60">
        <v>905</v>
      </c>
      <c r="BL20" s="63">
        <v>20</v>
      </c>
      <c r="BM20" s="61">
        <v>45</v>
      </c>
      <c r="BO20" s="40">
        <v>477</v>
      </c>
      <c r="BP20" s="40">
        <v>23</v>
      </c>
      <c r="BQ20" s="40">
        <v>101</v>
      </c>
      <c r="BS20" s="35">
        <v>351</v>
      </c>
      <c r="BT20" s="35">
        <v>13</v>
      </c>
      <c r="BU20" s="35">
        <v>58</v>
      </c>
      <c r="BW20" s="59">
        <v>1070</v>
      </c>
      <c r="BX20" s="59"/>
      <c r="BY20" s="59">
        <v>74</v>
      </c>
      <c r="BZ20" s="59">
        <v>6</v>
      </c>
      <c r="CB20" s="59">
        <v>2415</v>
      </c>
      <c r="CC20" s="59"/>
      <c r="CD20" s="59">
        <v>113</v>
      </c>
      <c r="CE20" s="59">
        <v>22</v>
      </c>
      <c r="CG20" s="143">
        <v>1476</v>
      </c>
      <c r="CH20" s="143">
        <v>0</v>
      </c>
      <c r="CI20" s="143">
        <v>137</v>
      </c>
      <c r="CJ20" s="143">
        <v>21</v>
      </c>
      <c r="CK20" s="40"/>
      <c r="CL20" s="143">
        <v>137</v>
      </c>
      <c r="CM20" s="143">
        <v>0</v>
      </c>
      <c r="CN20" s="143">
        <v>55</v>
      </c>
      <c r="CO20" s="143">
        <v>25</v>
      </c>
      <c r="CQ20" s="143">
        <v>703</v>
      </c>
      <c r="CR20" s="143">
        <v>0</v>
      </c>
      <c r="CS20" s="143">
        <v>199</v>
      </c>
      <c r="CT20" s="143">
        <v>35</v>
      </c>
    </row>
    <row r="21" spans="1:98" x14ac:dyDescent="0.2">
      <c r="A21" s="40">
        <f t="shared" si="0"/>
        <v>38</v>
      </c>
      <c r="B21" s="41">
        <f>B20+7</f>
        <v>40438</v>
      </c>
      <c r="C21" s="40" t="s">
        <v>59</v>
      </c>
      <c r="D21" s="41">
        <f>D20+7</f>
        <v>40444</v>
      </c>
      <c r="F21" s="40">
        <v>588</v>
      </c>
      <c r="G21" s="40">
        <v>223</v>
      </c>
      <c r="H21" s="40">
        <v>78</v>
      </c>
      <c r="J21" s="62">
        <v>311</v>
      </c>
      <c r="K21" s="62">
        <v>225</v>
      </c>
      <c r="L21" s="62"/>
      <c r="M21" s="62">
        <v>63</v>
      </c>
      <c r="N21" s="62"/>
      <c r="O21" s="40">
        <v>382</v>
      </c>
      <c r="P21" s="40">
        <v>179</v>
      </c>
      <c r="Q21" s="40">
        <v>121</v>
      </c>
      <c r="S21" s="40">
        <v>939</v>
      </c>
      <c r="T21" s="40">
        <v>337</v>
      </c>
      <c r="U21" s="40">
        <v>274</v>
      </c>
      <c r="W21" s="40">
        <v>201</v>
      </c>
      <c r="X21" s="40">
        <v>99</v>
      </c>
      <c r="Y21" s="40">
        <v>41</v>
      </c>
      <c r="AA21" s="40">
        <v>246</v>
      </c>
      <c r="AB21" s="40">
        <v>165</v>
      </c>
      <c r="AC21" s="40">
        <v>48</v>
      </c>
      <c r="AE21" s="40">
        <v>187</v>
      </c>
      <c r="AF21" s="40">
        <v>134</v>
      </c>
      <c r="AG21" s="40">
        <v>4</v>
      </c>
      <c r="AI21" s="230">
        <v>247</v>
      </c>
      <c r="AJ21" s="230">
        <v>147</v>
      </c>
      <c r="AK21" s="230">
        <v>55</v>
      </c>
      <c r="AM21" s="234"/>
      <c r="AN21" s="40"/>
      <c r="AQ21" s="35">
        <v>765</v>
      </c>
      <c r="AR21" s="35">
        <v>223</v>
      </c>
      <c r="AS21" s="35">
        <v>62</v>
      </c>
      <c r="AU21" s="68"/>
      <c r="AV21" s="68"/>
      <c r="AW21" s="68"/>
      <c r="AX21" s="69"/>
      <c r="AY21" s="285" t="s">
        <v>137</v>
      </c>
      <c r="AZ21" s="285"/>
      <c r="BA21" s="285"/>
      <c r="BC21" s="35">
        <v>109</v>
      </c>
      <c r="BD21" s="40">
        <v>9</v>
      </c>
      <c r="BE21" s="40">
        <v>55</v>
      </c>
      <c r="BG21" s="40">
        <v>159</v>
      </c>
      <c r="BH21" s="40">
        <v>9</v>
      </c>
      <c r="BI21" s="40">
        <v>46</v>
      </c>
      <c r="BK21" s="60">
        <v>948</v>
      </c>
      <c r="BL21" s="63">
        <v>20</v>
      </c>
      <c r="BM21" s="61">
        <v>56</v>
      </c>
      <c r="BO21" s="40">
        <v>502</v>
      </c>
      <c r="BP21" s="40">
        <v>23</v>
      </c>
      <c r="BQ21" s="40">
        <v>109</v>
      </c>
      <c r="BS21" s="35">
        <v>357</v>
      </c>
      <c r="BT21" s="35">
        <v>13</v>
      </c>
      <c r="BU21" s="35">
        <v>63</v>
      </c>
      <c r="BW21" s="59">
        <v>1132</v>
      </c>
      <c r="BX21" s="59"/>
      <c r="BY21" s="59">
        <v>77</v>
      </c>
      <c r="BZ21" s="59">
        <v>6</v>
      </c>
      <c r="CB21" s="59">
        <v>2433</v>
      </c>
      <c r="CC21" s="59"/>
      <c r="CD21" s="59">
        <v>116</v>
      </c>
      <c r="CE21" s="59">
        <v>22</v>
      </c>
      <c r="CG21" s="143">
        <v>1576</v>
      </c>
      <c r="CH21" s="143">
        <v>0</v>
      </c>
      <c r="CI21" s="143">
        <v>146</v>
      </c>
      <c r="CJ21" s="143">
        <v>21</v>
      </c>
      <c r="CK21" s="40"/>
      <c r="CL21" s="143">
        <v>168</v>
      </c>
      <c r="CM21" s="143">
        <v>0</v>
      </c>
      <c r="CN21" s="143">
        <v>70</v>
      </c>
      <c r="CO21" s="143">
        <v>25</v>
      </c>
      <c r="CQ21" s="143">
        <v>824</v>
      </c>
      <c r="CR21" s="143">
        <v>0</v>
      </c>
      <c r="CS21" s="143">
        <v>221</v>
      </c>
      <c r="CT21" s="143">
        <v>36</v>
      </c>
    </row>
    <row r="22" spans="1:98" ht="13.5" thickBot="1" x14ac:dyDescent="0.25">
      <c r="A22" s="40">
        <f t="shared" si="0"/>
        <v>39</v>
      </c>
      <c r="B22" s="41">
        <f>B21+7</f>
        <v>40445</v>
      </c>
      <c r="C22" s="40" t="s">
        <v>59</v>
      </c>
      <c r="D22" s="41">
        <f>D21+7</f>
        <v>40451</v>
      </c>
      <c r="F22" s="40">
        <v>711</v>
      </c>
      <c r="G22" s="40">
        <v>229</v>
      </c>
      <c r="H22" s="40">
        <v>96</v>
      </c>
      <c r="J22" s="62">
        <v>373</v>
      </c>
      <c r="K22" s="62">
        <v>238</v>
      </c>
      <c r="L22" s="62">
        <v>5</v>
      </c>
      <c r="M22" s="62">
        <v>92</v>
      </c>
      <c r="N22" s="62"/>
      <c r="O22" s="230">
        <v>401</v>
      </c>
      <c r="P22" s="230">
        <v>184</v>
      </c>
      <c r="Q22" s="230">
        <v>174</v>
      </c>
      <c r="S22" s="230">
        <v>958</v>
      </c>
      <c r="T22" s="230">
        <v>338</v>
      </c>
      <c r="U22" s="230">
        <v>283</v>
      </c>
      <c r="W22" s="230">
        <v>206</v>
      </c>
      <c r="X22" s="230">
        <v>101</v>
      </c>
      <c r="Y22" s="230">
        <v>41</v>
      </c>
      <c r="AA22" s="230">
        <v>268</v>
      </c>
      <c r="AB22" s="230">
        <v>168</v>
      </c>
      <c r="AC22" s="230">
        <v>56</v>
      </c>
      <c r="AE22" s="230">
        <v>222</v>
      </c>
      <c r="AF22" s="230">
        <v>144</v>
      </c>
      <c r="AG22" s="230">
        <v>11</v>
      </c>
      <c r="AL22" s="30"/>
      <c r="AM22" s="234"/>
      <c r="AN22" s="234"/>
      <c r="AO22" s="234"/>
      <c r="AQ22" s="35">
        <v>826</v>
      </c>
      <c r="AR22" s="35">
        <v>232</v>
      </c>
      <c r="AS22" s="35">
        <v>84</v>
      </c>
      <c r="BC22" s="65">
        <v>154</v>
      </c>
      <c r="BD22" s="65">
        <v>10</v>
      </c>
      <c r="BE22" s="65">
        <v>67</v>
      </c>
      <c r="BG22" s="40">
        <v>187</v>
      </c>
      <c r="BH22" s="40">
        <v>9</v>
      </c>
      <c r="BI22" s="40">
        <v>47</v>
      </c>
      <c r="BK22" s="60">
        <v>1045</v>
      </c>
      <c r="BL22" s="63">
        <v>20</v>
      </c>
      <c r="BM22" s="61">
        <v>61</v>
      </c>
      <c r="BO22" s="40">
        <v>541</v>
      </c>
      <c r="BP22" s="40">
        <v>23</v>
      </c>
      <c r="BQ22" s="40">
        <v>120</v>
      </c>
      <c r="BS22" s="35">
        <v>407</v>
      </c>
      <c r="BT22" s="35">
        <v>14</v>
      </c>
      <c r="BU22" s="35">
        <v>76</v>
      </c>
      <c r="BW22" s="59">
        <v>1269</v>
      </c>
      <c r="BX22" s="59"/>
      <c r="BY22" s="59">
        <v>84</v>
      </c>
      <c r="BZ22" s="59">
        <v>6</v>
      </c>
      <c r="CB22" s="59">
        <v>2506</v>
      </c>
      <c r="CC22" s="59">
        <v>7</v>
      </c>
      <c r="CD22" s="59">
        <v>139</v>
      </c>
      <c r="CE22" s="59">
        <v>22</v>
      </c>
      <c r="CG22" s="143">
        <v>1707</v>
      </c>
      <c r="CH22" s="143">
        <v>2</v>
      </c>
      <c r="CI22" s="143">
        <v>164</v>
      </c>
      <c r="CJ22" s="143">
        <v>21</v>
      </c>
      <c r="CK22" s="40"/>
      <c r="CL22" s="143">
        <v>194</v>
      </c>
      <c r="CM22" s="143">
        <v>0</v>
      </c>
      <c r="CN22" s="143">
        <v>116</v>
      </c>
      <c r="CO22" s="143">
        <v>26</v>
      </c>
      <c r="CQ22" s="143">
        <v>983</v>
      </c>
      <c r="CR22" s="143">
        <v>1</v>
      </c>
      <c r="CS22" s="143">
        <v>253</v>
      </c>
      <c r="CT22" s="143">
        <v>39</v>
      </c>
    </row>
    <row r="23" spans="1:98" ht="13.5" thickBot="1" x14ac:dyDescent="0.25">
      <c r="A23" s="40">
        <f t="shared" si="0"/>
        <v>40</v>
      </c>
      <c r="B23" s="41">
        <f>B22+7</f>
        <v>40452</v>
      </c>
      <c r="C23" s="40" t="s">
        <v>59</v>
      </c>
      <c r="D23" s="41">
        <f>D22+7</f>
        <v>40458</v>
      </c>
      <c r="F23" s="230">
        <v>897</v>
      </c>
      <c r="G23" s="230">
        <v>254</v>
      </c>
      <c r="H23" s="230">
        <v>176</v>
      </c>
      <c r="J23" s="62">
        <v>449</v>
      </c>
      <c r="K23" s="62">
        <v>254</v>
      </c>
      <c r="L23" s="62">
        <v>33</v>
      </c>
      <c r="M23" s="62">
        <v>179</v>
      </c>
      <c r="N23" s="62"/>
      <c r="P23" s="47"/>
      <c r="AI23" s="47"/>
      <c r="AJ23" s="47"/>
      <c r="AK23" s="47"/>
      <c r="AQ23" s="230">
        <v>833</v>
      </c>
      <c r="AR23" s="230">
        <v>232</v>
      </c>
      <c r="AS23" s="230">
        <v>84</v>
      </c>
      <c r="BC23" s="234"/>
      <c r="BD23" s="234"/>
      <c r="BE23" s="234"/>
      <c r="BG23" s="65">
        <v>208</v>
      </c>
      <c r="BH23" s="65">
        <v>9</v>
      </c>
      <c r="BI23" s="65">
        <v>52</v>
      </c>
      <c r="BK23" s="70">
        <v>1078</v>
      </c>
      <c r="BL23" s="71">
        <v>20</v>
      </c>
      <c r="BM23" s="71">
        <v>66</v>
      </c>
      <c r="BO23" s="65">
        <v>546</v>
      </c>
      <c r="BP23" s="65">
        <v>23</v>
      </c>
      <c r="BQ23" s="65">
        <v>121</v>
      </c>
      <c r="BS23" s="65">
        <v>411</v>
      </c>
      <c r="BT23" s="65">
        <v>14</v>
      </c>
      <c r="BU23" s="65">
        <v>78</v>
      </c>
      <c r="BW23" s="59">
        <v>1524</v>
      </c>
      <c r="BX23" s="59">
        <v>13</v>
      </c>
      <c r="BY23" s="59">
        <v>111</v>
      </c>
      <c r="BZ23" s="59">
        <v>6</v>
      </c>
      <c r="CB23" s="59">
        <v>2705</v>
      </c>
      <c r="CC23" s="59">
        <v>14</v>
      </c>
      <c r="CD23" s="59">
        <v>149</v>
      </c>
      <c r="CE23" s="59">
        <v>22</v>
      </c>
      <c r="CG23" s="143">
        <v>1852</v>
      </c>
      <c r="CH23" s="143">
        <v>7</v>
      </c>
      <c r="CI23" s="143">
        <v>195</v>
      </c>
      <c r="CJ23" s="143">
        <v>21</v>
      </c>
      <c r="CK23" s="40"/>
      <c r="CL23" s="143">
        <v>214</v>
      </c>
      <c r="CM23" s="143">
        <v>0</v>
      </c>
      <c r="CN23" s="143">
        <v>164</v>
      </c>
      <c r="CO23" s="143">
        <v>32</v>
      </c>
      <c r="CQ23" s="143">
        <v>1051</v>
      </c>
      <c r="CR23" s="143">
        <v>1</v>
      </c>
      <c r="CS23" s="143">
        <v>280</v>
      </c>
      <c r="CT23" s="143">
        <v>43</v>
      </c>
    </row>
    <row r="24" spans="1:98" x14ac:dyDescent="0.2">
      <c r="A24" s="40">
        <f t="shared" si="0"/>
        <v>41</v>
      </c>
      <c r="B24" s="41">
        <f t="shared" ref="B24:B34" si="3">B23+7</f>
        <v>40459</v>
      </c>
      <c r="C24" s="40" t="s">
        <v>59</v>
      </c>
      <c r="D24" s="41">
        <f t="shared" ref="D24:D34" si="4">D23+7</f>
        <v>40465</v>
      </c>
      <c r="J24" s="62">
        <v>532</v>
      </c>
      <c r="K24" s="62">
        <v>268</v>
      </c>
      <c r="L24" s="62">
        <v>126</v>
      </c>
      <c r="M24" s="62">
        <v>286</v>
      </c>
      <c r="N24" s="62"/>
      <c r="P24" s="47"/>
      <c r="AE24" s="47"/>
      <c r="AF24" s="47"/>
      <c r="AG24" s="47"/>
      <c r="AI24" s="47"/>
      <c r="AJ24" s="47"/>
      <c r="AK24" s="47"/>
      <c r="AL24" s="47"/>
      <c r="AQ24" s="234"/>
      <c r="AR24" s="234"/>
      <c r="AS24" s="234"/>
      <c r="BW24" s="59">
        <v>1624</v>
      </c>
      <c r="BX24" s="59">
        <v>15</v>
      </c>
      <c r="BY24" s="59">
        <v>113</v>
      </c>
      <c r="BZ24" s="59">
        <v>7</v>
      </c>
      <c r="CB24" s="59">
        <v>2867</v>
      </c>
      <c r="CC24" s="59">
        <v>22</v>
      </c>
      <c r="CD24" s="59">
        <v>155</v>
      </c>
      <c r="CE24" s="59">
        <v>22</v>
      </c>
      <c r="CG24" s="143">
        <v>1902</v>
      </c>
      <c r="CH24" s="143">
        <v>18</v>
      </c>
      <c r="CI24" s="143">
        <v>238</v>
      </c>
      <c r="CJ24" s="143">
        <v>21</v>
      </c>
      <c r="CK24" s="40"/>
      <c r="CL24" s="143">
        <v>233</v>
      </c>
      <c r="CM24" s="143">
        <v>0</v>
      </c>
      <c r="CN24" s="143">
        <v>195</v>
      </c>
      <c r="CO24" s="143">
        <v>32</v>
      </c>
      <c r="CQ24" s="143">
        <v>1074</v>
      </c>
      <c r="CR24" s="143">
        <v>2</v>
      </c>
      <c r="CS24" s="143">
        <v>293</v>
      </c>
      <c r="CT24" s="143">
        <v>45</v>
      </c>
    </row>
    <row r="25" spans="1:98" x14ac:dyDescent="0.2">
      <c r="A25" s="40">
        <f t="shared" si="0"/>
        <v>42</v>
      </c>
      <c r="B25" s="41">
        <f t="shared" si="3"/>
        <v>40466</v>
      </c>
      <c r="C25" s="40" t="s">
        <v>59</v>
      </c>
      <c r="D25" s="41">
        <f t="shared" si="4"/>
        <v>40472</v>
      </c>
      <c r="J25" s="62">
        <v>679</v>
      </c>
      <c r="K25" s="62">
        <v>305</v>
      </c>
      <c r="L25" s="62">
        <v>294</v>
      </c>
      <c r="M25" s="62">
        <v>361</v>
      </c>
      <c r="N25" s="62"/>
      <c r="P25" s="47"/>
      <c r="AE25" s="47"/>
      <c r="AF25" s="47"/>
      <c r="AG25" s="47"/>
      <c r="AL25" s="47"/>
      <c r="BW25" s="59">
        <v>1753</v>
      </c>
      <c r="BX25" s="59">
        <v>22</v>
      </c>
      <c r="BY25" s="59">
        <v>120</v>
      </c>
      <c r="BZ25" s="59">
        <v>11</v>
      </c>
      <c r="CB25" s="59">
        <v>3035</v>
      </c>
      <c r="CC25" s="59">
        <v>36</v>
      </c>
      <c r="CD25" s="59">
        <v>162</v>
      </c>
      <c r="CE25" s="59">
        <v>22</v>
      </c>
      <c r="CG25" s="143">
        <v>2313</v>
      </c>
      <c r="CH25" s="143">
        <v>44</v>
      </c>
      <c r="CI25" s="143">
        <v>264</v>
      </c>
      <c r="CJ25" s="143">
        <v>21</v>
      </c>
      <c r="CK25" s="40"/>
      <c r="CL25" s="143">
        <v>272</v>
      </c>
      <c r="CM25" s="143">
        <v>2</v>
      </c>
      <c r="CN25" s="143">
        <v>211</v>
      </c>
      <c r="CO25" s="143">
        <v>32</v>
      </c>
      <c r="CQ25" s="143">
        <v>1127</v>
      </c>
      <c r="CR25" s="143">
        <v>4</v>
      </c>
      <c r="CS25" s="143">
        <v>321</v>
      </c>
      <c r="CT25" s="143">
        <v>58</v>
      </c>
    </row>
    <row r="26" spans="1:98" x14ac:dyDescent="0.2">
      <c r="A26" s="40">
        <f t="shared" si="0"/>
        <v>43</v>
      </c>
      <c r="B26" s="41">
        <f t="shared" si="3"/>
        <v>40473</v>
      </c>
      <c r="C26" s="40" t="s">
        <v>59</v>
      </c>
      <c r="D26" s="41">
        <f t="shared" si="4"/>
        <v>40479</v>
      </c>
      <c r="F26" s="47"/>
      <c r="J26" s="62">
        <v>724</v>
      </c>
      <c r="K26" s="62">
        <v>324</v>
      </c>
      <c r="L26" s="62">
        <v>663</v>
      </c>
      <c r="M26" s="62">
        <v>489</v>
      </c>
      <c r="N26" s="62"/>
      <c r="V26" s="47"/>
      <c r="W26" s="47"/>
      <c r="X26" s="47"/>
      <c r="AF26" s="40"/>
      <c r="AH26" s="54"/>
      <c r="AO26"/>
      <c r="AQ26"/>
      <c r="BW26" s="59">
        <v>1774</v>
      </c>
      <c r="BX26" s="59">
        <v>37</v>
      </c>
      <c r="BY26" s="59">
        <v>146</v>
      </c>
      <c r="BZ26" s="59">
        <v>11</v>
      </c>
      <c r="CB26" s="59">
        <v>3100</v>
      </c>
      <c r="CC26" s="59">
        <v>61</v>
      </c>
      <c r="CD26" s="59">
        <v>168</v>
      </c>
      <c r="CE26" s="59">
        <v>22</v>
      </c>
      <c r="CG26" s="143">
        <v>2686</v>
      </c>
      <c r="CH26" s="143">
        <v>56</v>
      </c>
      <c r="CI26" s="143">
        <v>270</v>
      </c>
      <c r="CJ26" s="143">
        <v>22</v>
      </c>
      <c r="CK26" s="40"/>
      <c r="CL26" s="143">
        <v>302</v>
      </c>
      <c r="CM26" s="143">
        <v>6</v>
      </c>
      <c r="CN26" s="143">
        <v>223</v>
      </c>
      <c r="CO26" s="143">
        <v>34</v>
      </c>
      <c r="CQ26" s="143">
        <v>1190</v>
      </c>
      <c r="CR26" s="143">
        <v>6</v>
      </c>
      <c r="CS26" s="143">
        <v>348</v>
      </c>
      <c r="CT26" s="143">
        <v>70</v>
      </c>
    </row>
    <row r="27" spans="1:98" x14ac:dyDescent="0.2">
      <c r="A27" s="40">
        <f t="shared" si="0"/>
        <v>44</v>
      </c>
      <c r="B27" s="41">
        <f t="shared" si="3"/>
        <v>40480</v>
      </c>
      <c r="C27" s="40" t="s">
        <v>59</v>
      </c>
      <c r="D27" s="41">
        <f t="shared" si="4"/>
        <v>40486</v>
      </c>
      <c r="F27" s="47"/>
      <c r="J27" s="62">
        <v>747</v>
      </c>
      <c r="K27" s="62">
        <v>332</v>
      </c>
      <c r="L27" s="62">
        <v>994</v>
      </c>
      <c r="M27" s="62">
        <v>569</v>
      </c>
      <c r="N27" s="62"/>
      <c r="V27" s="47"/>
      <c r="W27" s="47"/>
      <c r="X27" s="47"/>
      <c r="AF27" s="40"/>
      <c r="AH27" s="54"/>
      <c r="AO27"/>
      <c r="AQ27"/>
      <c r="BW27" s="59">
        <v>1796</v>
      </c>
      <c r="BX27" s="59">
        <v>83</v>
      </c>
      <c r="BY27" s="59">
        <v>157</v>
      </c>
      <c r="BZ27" s="59">
        <v>11</v>
      </c>
      <c r="CB27" s="59">
        <v>3141</v>
      </c>
      <c r="CC27" s="59">
        <v>87</v>
      </c>
      <c r="CD27" s="59">
        <v>174</v>
      </c>
      <c r="CE27" s="59">
        <v>22</v>
      </c>
      <c r="CG27" s="143">
        <v>2895</v>
      </c>
      <c r="CH27" s="143">
        <v>63</v>
      </c>
      <c r="CI27" s="143">
        <v>314</v>
      </c>
      <c r="CJ27" s="143">
        <v>22</v>
      </c>
      <c r="CK27" s="40"/>
      <c r="CL27" s="143">
        <v>319</v>
      </c>
      <c r="CM27" s="143">
        <v>21</v>
      </c>
      <c r="CN27" s="143">
        <v>245</v>
      </c>
      <c r="CO27" s="143">
        <v>44</v>
      </c>
      <c r="CQ27" s="143">
        <v>1292</v>
      </c>
      <c r="CR27" s="143">
        <v>6</v>
      </c>
      <c r="CS27" s="143">
        <v>389</v>
      </c>
      <c r="CT27" s="143">
        <v>80</v>
      </c>
    </row>
    <row r="28" spans="1:98" x14ac:dyDescent="0.2">
      <c r="A28" s="40">
        <f t="shared" si="0"/>
        <v>45</v>
      </c>
      <c r="B28" s="41">
        <f t="shared" si="3"/>
        <v>40487</v>
      </c>
      <c r="C28" s="40" t="s">
        <v>59</v>
      </c>
      <c r="D28" s="41">
        <f t="shared" si="4"/>
        <v>40493</v>
      </c>
      <c r="F28" s="47"/>
      <c r="J28" s="62">
        <v>747</v>
      </c>
      <c r="K28" s="62">
        <v>344</v>
      </c>
      <c r="L28" s="62">
        <v>1072</v>
      </c>
      <c r="M28" s="62">
        <v>820</v>
      </c>
      <c r="N28" s="62"/>
      <c r="V28" s="47"/>
      <c r="W28" s="47"/>
      <c r="X28" s="47"/>
      <c r="AF28" s="40"/>
      <c r="AH28" s="54"/>
      <c r="AO28"/>
      <c r="AQ28"/>
      <c r="BW28" s="59">
        <v>1826</v>
      </c>
      <c r="BX28" s="59">
        <v>188</v>
      </c>
      <c r="BY28" s="59">
        <v>189</v>
      </c>
      <c r="BZ28" s="59">
        <v>11</v>
      </c>
      <c r="CB28" s="59">
        <v>3163</v>
      </c>
      <c r="CC28" s="59">
        <v>149</v>
      </c>
      <c r="CD28" s="59">
        <v>184</v>
      </c>
      <c r="CE28" s="59">
        <v>22</v>
      </c>
      <c r="CG28" s="143">
        <v>2979</v>
      </c>
      <c r="CH28" s="143">
        <v>261</v>
      </c>
      <c r="CI28" s="143">
        <v>425</v>
      </c>
      <c r="CJ28" s="143">
        <v>25</v>
      </c>
      <c r="CK28" s="40"/>
      <c r="CL28" s="143">
        <v>329</v>
      </c>
      <c r="CM28" s="143">
        <v>26</v>
      </c>
      <c r="CN28" s="143">
        <v>258</v>
      </c>
      <c r="CO28" s="143">
        <v>48</v>
      </c>
      <c r="CQ28" s="143">
        <v>1299</v>
      </c>
      <c r="CR28" s="143">
        <v>8</v>
      </c>
      <c r="CS28" s="143">
        <v>391</v>
      </c>
      <c r="CT28" s="143">
        <v>84</v>
      </c>
    </row>
    <row r="29" spans="1:98" x14ac:dyDescent="0.2">
      <c r="A29" s="40">
        <f t="shared" si="0"/>
        <v>46</v>
      </c>
      <c r="B29" s="41">
        <f t="shared" si="3"/>
        <v>40494</v>
      </c>
      <c r="C29" s="40" t="s">
        <v>59</v>
      </c>
      <c r="D29" s="41">
        <f t="shared" si="4"/>
        <v>40500</v>
      </c>
      <c r="F29" s="47"/>
      <c r="J29" s="62">
        <v>757</v>
      </c>
      <c r="K29" s="62">
        <v>348</v>
      </c>
      <c r="L29" s="62">
        <v>1126</v>
      </c>
      <c r="M29" s="62">
        <v>831</v>
      </c>
      <c r="N29" s="62"/>
      <c r="V29" s="47"/>
      <c r="W29" s="47"/>
      <c r="X29" s="47"/>
      <c r="AF29" s="40"/>
      <c r="AH29" s="54"/>
      <c r="AO29"/>
      <c r="AQ29"/>
      <c r="BW29" s="59">
        <v>1838</v>
      </c>
      <c r="BX29" s="59">
        <v>261</v>
      </c>
      <c r="BY29" s="59">
        <v>195</v>
      </c>
      <c r="BZ29" s="59">
        <v>11</v>
      </c>
      <c r="CB29" s="59">
        <v>3174</v>
      </c>
      <c r="CC29" s="59">
        <v>164</v>
      </c>
      <c r="CD29" s="59">
        <v>208</v>
      </c>
      <c r="CE29" s="59">
        <v>22</v>
      </c>
      <c r="CG29" s="143">
        <v>3089</v>
      </c>
      <c r="CH29" s="143">
        <v>297</v>
      </c>
      <c r="CI29" s="143">
        <v>456</v>
      </c>
      <c r="CJ29" s="143">
        <v>26</v>
      </c>
      <c r="CK29" s="40"/>
      <c r="CL29" s="146">
        <v>354</v>
      </c>
      <c r="CM29" s="146">
        <v>88</v>
      </c>
      <c r="CN29" s="146">
        <v>325</v>
      </c>
      <c r="CO29" s="146">
        <v>55</v>
      </c>
      <c r="CQ29" s="143">
        <v>1316</v>
      </c>
      <c r="CR29" s="143">
        <v>8</v>
      </c>
      <c r="CS29" s="143">
        <v>403</v>
      </c>
      <c r="CT29" s="143">
        <v>84</v>
      </c>
    </row>
    <row r="30" spans="1:98" x14ac:dyDescent="0.2">
      <c r="A30" s="40">
        <f t="shared" si="0"/>
        <v>47</v>
      </c>
      <c r="B30" s="41">
        <f t="shared" si="3"/>
        <v>40501</v>
      </c>
      <c r="C30" s="40" t="s">
        <v>59</v>
      </c>
      <c r="D30" s="41">
        <f t="shared" si="4"/>
        <v>40507</v>
      </c>
      <c r="F30" s="47"/>
      <c r="J30" s="62">
        <v>759</v>
      </c>
      <c r="K30" s="62">
        <v>349</v>
      </c>
      <c r="L30" s="62">
        <v>1144</v>
      </c>
      <c r="M30" s="62">
        <v>837</v>
      </c>
      <c r="N30" s="62"/>
      <c r="V30" s="47"/>
      <c r="W30" s="47"/>
      <c r="X30" s="47"/>
      <c r="AF30" s="40"/>
      <c r="AH30" s="54"/>
      <c r="AO30"/>
      <c r="AQ30"/>
      <c r="BW30" s="59">
        <v>1848</v>
      </c>
      <c r="BX30" s="59">
        <v>296</v>
      </c>
      <c r="BY30" s="59">
        <v>196</v>
      </c>
      <c r="BZ30" s="59">
        <v>11</v>
      </c>
      <c r="CB30" s="59">
        <v>3177</v>
      </c>
      <c r="CC30" s="59">
        <v>168</v>
      </c>
      <c r="CD30" s="59">
        <v>211</v>
      </c>
      <c r="CE30" s="59">
        <v>22</v>
      </c>
      <c r="CG30" s="143">
        <v>3106</v>
      </c>
      <c r="CH30" s="143">
        <v>308</v>
      </c>
      <c r="CI30" s="143">
        <v>468</v>
      </c>
      <c r="CJ30" s="143">
        <v>26</v>
      </c>
      <c r="CK30" s="40"/>
      <c r="CL30" s="143"/>
      <c r="CM30" s="143"/>
      <c r="CN30" s="143"/>
      <c r="CO30" s="143"/>
      <c r="CQ30" s="143">
        <v>1320</v>
      </c>
      <c r="CR30" s="143">
        <v>8</v>
      </c>
      <c r="CS30" s="143">
        <v>407</v>
      </c>
      <c r="CT30" s="143">
        <v>87</v>
      </c>
    </row>
    <row r="31" spans="1:98" x14ac:dyDescent="0.2">
      <c r="A31" s="40">
        <f t="shared" si="0"/>
        <v>48</v>
      </c>
      <c r="B31" s="41">
        <f t="shared" si="3"/>
        <v>40508</v>
      </c>
      <c r="C31" s="40" t="s">
        <v>59</v>
      </c>
      <c r="D31" s="41">
        <f t="shared" si="4"/>
        <v>40514</v>
      </c>
      <c r="F31" s="47"/>
      <c r="J31" s="230">
        <v>759</v>
      </c>
      <c r="K31" s="230">
        <v>349</v>
      </c>
      <c r="L31" s="45">
        <v>1161</v>
      </c>
      <c r="M31" s="45">
        <v>837</v>
      </c>
      <c r="N31" s="62"/>
      <c r="V31" s="47"/>
      <c r="W31" s="47"/>
      <c r="X31" s="47"/>
      <c r="AF31" s="40"/>
      <c r="AH31" s="54"/>
      <c r="AO31"/>
      <c r="AQ31"/>
      <c r="BW31" s="59">
        <v>1848</v>
      </c>
      <c r="BX31" s="59">
        <v>319</v>
      </c>
      <c r="BY31" s="59">
        <v>203</v>
      </c>
      <c r="BZ31" s="59">
        <v>11</v>
      </c>
      <c r="CB31" s="59">
        <v>3184</v>
      </c>
      <c r="CC31" s="59">
        <v>223</v>
      </c>
      <c r="CD31" s="59">
        <v>213</v>
      </c>
      <c r="CE31" s="59">
        <v>22</v>
      </c>
      <c r="CG31" s="143">
        <v>3115</v>
      </c>
      <c r="CH31" s="143">
        <v>310</v>
      </c>
      <c r="CI31" s="143">
        <v>476</v>
      </c>
      <c r="CJ31" s="143">
        <v>27</v>
      </c>
      <c r="CK31" s="40"/>
      <c r="CL31" s="143"/>
      <c r="CM31" s="143"/>
      <c r="CN31" s="143"/>
      <c r="CO31" s="143"/>
      <c r="CQ31" s="143">
        <v>1320</v>
      </c>
      <c r="CR31" s="143">
        <v>8</v>
      </c>
      <c r="CS31" s="143">
        <v>412</v>
      </c>
      <c r="CT31" s="143">
        <v>87</v>
      </c>
    </row>
    <row r="32" spans="1:98" x14ac:dyDescent="0.2">
      <c r="A32" s="40">
        <f t="shared" si="0"/>
        <v>49</v>
      </c>
      <c r="B32" s="41">
        <f t="shared" si="3"/>
        <v>40515</v>
      </c>
      <c r="C32" s="40" t="s">
        <v>59</v>
      </c>
      <c r="D32" s="41">
        <f t="shared" si="4"/>
        <v>40521</v>
      </c>
      <c r="AF32" s="40"/>
      <c r="AH32" s="54"/>
      <c r="AO32"/>
      <c r="AQ32"/>
      <c r="BW32" s="59">
        <v>1848</v>
      </c>
      <c r="BX32" s="59">
        <v>336</v>
      </c>
      <c r="BY32" s="59">
        <v>207</v>
      </c>
      <c r="BZ32" s="59">
        <v>11</v>
      </c>
      <c r="CB32" s="59">
        <v>3193</v>
      </c>
      <c r="CC32" s="59">
        <v>240</v>
      </c>
      <c r="CD32" s="59">
        <v>217</v>
      </c>
      <c r="CE32" s="59">
        <v>22</v>
      </c>
      <c r="CG32" s="144">
        <v>3119</v>
      </c>
      <c r="CH32" s="143">
        <v>318</v>
      </c>
      <c r="CI32" s="143">
        <v>516</v>
      </c>
      <c r="CJ32" s="144">
        <v>29</v>
      </c>
      <c r="CK32" s="40"/>
      <c r="CL32" s="144"/>
      <c r="CM32" s="143"/>
      <c r="CN32" s="143"/>
      <c r="CO32" s="144"/>
      <c r="CQ32" s="143">
        <v>1321</v>
      </c>
      <c r="CR32" s="143">
        <v>8</v>
      </c>
      <c r="CS32" s="143">
        <v>422</v>
      </c>
      <c r="CT32" s="143">
        <v>90</v>
      </c>
    </row>
    <row r="33" spans="1:98" x14ac:dyDescent="0.2">
      <c r="A33" s="40">
        <f t="shared" si="0"/>
        <v>50</v>
      </c>
      <c r="B33" s="41">
        <f t="shared" si="3"/>
        <v>40522</v>
      </c>
      <c r="C33" s="40" t="s">
        <v>59</v>
      </c>
      <c r="D33" s="41">
        <f t="shared" si="4"/>
        <v>40528</v>
      </c>
      <c r="AF33" s="40"/>
      <c r="AH33" s="54"/>
      <c r="AO33"/>
      <c r="AQ33"/>
      <c r="BW33" s="59">
        <v>1848</v>
      </c>
      <c r="BX33" s="59">
        <v>368</v>
      </c>
      <c r="BY33" s="59">
        <v>217</v>
      </c>
      <c r="BZ33" s="59">
        <v>11</v>
      </c>
      <c r="CB33" s="59">
        <v>3195</v>
      </c>
      <c r="CC33" s="59">
        <v>252</v>
      </c>
      <c r="CD33" s="59">
        <v>221</v>
      </c>
      <c r="CE33" s="59">
        <v>22</v>
      </c>
      <c r="CG33" s="145"/>
      <c r="CH33" s="146">
        <v>319</v>
      </c>
      <c r="CI33" s="146">
        <v>518</v>
      </c>
      <c r="CJ33" s="145"/>
      <c r="CL33" s="143"/>
      <c r="CM33" s="144"/>
      <c r="CN33" s="144"/>
      <c r="CO33" s="143"/>
      <c r="CQ33" s="146">
        <v>1321</v>
      </c>
      <c r="CR33" s="146">
        <v>10</v>
      </c>
      <c r="CS33" s="146">
        <v>428</v>
      </c>
      <c r="CT33" s="146">
        <v>92</v>
      </c>
    </row>
    <row r="34" spans="1:98" ht="13.5" thickBot="1" x14ac:dyDescent="0.25">
      <c r="A34" s="40">
        <f t="shared" si="0"/>
        <v>51</v>
      </c>
      <c r="B34" s="41">
        <f t="shared" si="3"/>
        <v>40529</v>
      </c>
      <c r="C34" s="40" t="s">
        <v>59</v>
      </c>
      <c r="D34" s="41">
        <f t="shared" si="4"/>
        <v>40535</v>
      </c>
      <c r="AF34" s="40"/>
      <c r="AH34" s="54"/>
      <c r="AO34"/>
      <c r="AQ34"/>
      <c r="BW34" s="72">
        <v>1848</v>
      </c>
      <c r="BX34" s="72">
        <v>372</v>
      </c>
      <c r="BY34" s="72">
        <v>222</v>
      </c>
      <c r="BZ34" s="72">
        <v>11</v>
      </c>
      <c r="CB34" s="73">
        <v>3195</v>
      </c>
      <c r="CC34" s="73">
        <v>252</v>
      </c>
      <c r="CD34" s="73">
        <v>221</v>
      </c>
      <c r="CE34" s="73">
        <v>22</v>
      </c>
      <c r="CG34" s="143"/>
      <c r="CH34" s="143"/>
      <c r="CI34" s="143"/>
      <c r="CJ34" s="143"/>
    </row>
    <row r="35" spans="1:98" x14ac:dyDescent="0.2">
      <c r="A35" s="40"/>
      <c r="B35" s="41"/>
      <c r="C35" s="40"/>
      <c r="D35" s="41"/>
      <c r="AF35" s="40"/>
      <c r="AH35" s="54"/>
      <c r="AO35"/>
      <c r="AQ35"/>
    </row>
    <row r="36" spans="1:98" x14ac:dyDescent="0.2">
      <c r="A36" s="40"/>
      <c r="B36" s="41"/>
      <c r="C36" s="40"/>
      <c r="D36" s="41"/>
      <c r="AF36" s="40"/>
      <c r="AH36" s="54"/>
      <c r="AO36"/>
      <c r="AQ36"/>
    </row>
    <row r="37" spans="1:98" x14ac:dyDescent="0.2">
      <c r="A37" s="40"/>
      <c r="B37" s="41"/>
      <c r="C37" s="40"/>
      <c r="D37" s="41"/>
      <c r="AF37" s="40"/>
      <c r="AH37" s="54"/>
      <c r="AO37"/>
      <c r="AQ37"/>
    </row>
    <row r="38" spans="1:98" x14ac:dyDescent="0.2">
      <c r="A38" s="40"/>
      <c r="B38" s="41"/>
      <c r="C38" s="40"/>
      <c r="D38" s="41"/>
      <c r="AF38" s="40"/>
      <c r="AH38" s="54"/>
      <c r="AO38"/>
      <c r="AQ38"/>
    </row>
    <row r="39" spans="1:98" x14ac:dyDescent="0.2">
      <c r="AF39" s="40"/>
      <c r="AH39" s="54"/>
      <c r="AO39"/>
      <c r="AQ39"/>
    </row>
    <row r="40" spans="1:98" x14ac:dyDescent="0.2">
      <c r="AF40" s="40"/>
      <c r="AH40" s="54"/>
      <c r="AO40"/>
      <c r="AQ40"/>
    </row>
    <row r="41" spans="1:98" x14ac:dyDescent="0.2">
      <c r="AF41" s="40"/>
      <c r="AH41" s="54"/>
      <c r="AO41"/>
      <c r="AQ41"/>
    </row>
    <row r="42" spans="1:98" x14ac:dyDescent="0.2">
      <c r="AF42" s="40"/>
      <c r="AH42" s="54"/>
      <c r="AO42"/>
      <c r="AQ42"/>
    </row>
    <row r="43" spans="1:98" x14ac:dyDescent="0.2">
      <c r="AF43" s="40"/>
      <c r="AH43" s="54"/>
      <c r="AO43"/>
      <c r="AQ43"/>
    </row>
    <row r="44" spans="1:98" x14ac:dyDescent="0.2">
      <c r="AF44" s="40"/>
      <c r="AH44" s="54"/>
      <c r="AO44"/>
      <c r="AQ44"/>
    </row>
    <row r="45" spans="1:98" x14ac:dyDescent="0.2">
      <c r="AF45" s="40"/>
      <c r="AH45" s="54"/>
      <c r="AO45"/>
      <c r="AQ45"/>
    </row>
    <row r="46" spans="1:98" x14ac:dyDescent="0.2">
      <c r="AF46" s="40"/>
      <c r="AH46" s="54"/>
      <c r="AO46"/>
      <c r="AQ46"/>
    </row>
  </sheetData>
  <mergeCells count="17">
    <mergeCell ref="AY21:BA21"/>
    <mergeCell ref="F2:Q2"/>
    <mergeCell ref="S2:AC2"/>
    <mergeCell ref="AE2:AO2"/>
    <mergeCell ref="AQ2:BA2"/>
    <mergeCell ref="AY18:BA18"/>
    <mergeCell ref="AY19:BA19"/>
    <mergeCell ref="CG1:CT1"/>
    <mergeCell ref="CG2:CT2"/>
    <mergeCell ref="CQ3:CT3"/>
    <mergeCell ref="CL3:CO3"/>
    <mergeCell ref="AY20:BA20"/>
    <mergeCell ref="CG3:CJ3"/>
    <mergeCell ref="BW3:BZ3"/>
    <mergeCell ref="CB3:CE3"/>
    <mergeCell ref="BO3:BQ3"/>
    <mergeCell ref="BS3:BU3"/>
  </mergeCells>
  <printOptions horizontalCentered="1"/>
  <pageMargins left="0.5" right="0.5" top="1" bottom="1" header="0.5" footer="0.5"/>
  <pageSetup orientation="landscape" r:id="rId1"/>
  <headerFooter alignWithMargins="0"/>
  <colBreaks count="4" manualBreakCount="4">
    <brk id="18" max="22" man="1"/>
    <brk id="30" max="22" man="1"/>
    <brk id="42" max="22" man="1"/>
    <brk id="54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9FEB-3D41-4029-A441-498AE360B109}">
  <dimension ref="A1:CN40"/>
  <sheetViews>
    <sheetView workbookViewId="0">
      <pane xSplit="1" topLeftCell="BN1" activePane="topRight" state="frozen"/>
      <selection pane="topRight" activeCell="BE27" sqref="BE27"/>
    </sheetView>
  </sheetViews>
  <sheetFormatPr defaultColWidth="9.140625" defaultRowHeight="12.75" x14ac:dyDescent="0.2"/>
  <cols>
    <col min="1" max="1" width="6.28515625" style="54" customWidth="1"/>
    <col min="2" max="2" width="7.42578125" style="54" customWidth="1"/>
    <col min="3" max="3" width="3.28515625" style="54" customWidth="1"/>
    <col min="4" max="4" width="8.7109375" style="54" customWidth="1"/>
    <col min="5" max="7" width="9.42578125" style="54" bestFit="1" customWidth="1"/>
    <col min="8" max="8" width="2.42578125" style="54" customWidth="1"/>
    <col min="9" max="9" width="9.42578125" style="54" bestFit="1" customWidth="1"/>
    <col min="10" max="10" width="9.28515625" style="54" bestFit="1" customWidth="1"/>
    <col min="11" max="11" width="9.42578125" style="54" bestFit="1" customWidth="1"/>
    <col min="12" max="12" width="2.42578125" style="54" customWidth="1"/>
    <col min="13" max="13" width="9.42578125" style="54" bestFit="1" customWidth="1"/>
    <col min="14" max="14" width="9.28515625" style="54" bestFit="1" customWidth="1"/>
    <col min="15" max="15" width="9.42578125" style="54" bestFit="1" customWidth="1"/>
    <col min="16" max="16" width="2.42578125" style="54" customWidth="1"/>
    <col min="17" max="17" width="9.42578125" style="54" bestFit="1" customWidth="1"/>
    <col min="18" max="18" width="9.28515625" style="54" bestFit="1" customWidth="1"/>
    <col min="19" max="19" width="9.42578125" style="54" bestFit="1" customWidth="1"/>
    <col min="20" max="20" width="2.42578125" style="54" customWidth="1"/>
    <col min="21" max="21" width="9.42578125" style="54" bestFit="1" customWidth="1"/>
    <col min="22" max="23" width="9.28515625" style="54" bestFit="1" customWidth="1"/>
    <col min="24" max="24" width="2.42578125" style="54" customWidth="1"/>
    <col min="25" max="25" width="9.42578125" style="54" bestFit="1" customWidth="1"/>
    <col min="26" max="26" width="9.28515625" style="54" bestFit="1" customWidth="1"/>
    <col min="27" max="27" width="9.42578125" style="54" bestFit="1" customWidth="1"/>
    <col min="28" max="28" width="2.42578125" style="54" customWidth="1"/>
    <col min="29" max="29" width="9.42578125" style="54" bestFit="1" customWidth="1"/>
    <col min="30" max="31" width="9.28515625" style="54" bestFit="1" customWidth="1"/>
    <col min="32" max="32" width="2.42578125" style="54" customWidth="1"/>
    <col min="33" max="33" width="9.42578125" style="54" bestFit="1" customWidth="1"/>
    <col min="34" max="34" width="9.28515625" style="54" bestFit="1" customWidth="1"/>
    <col min="35" max="35" width="9.42578125" style="54" bestFit="1" customWidth="1"/>
    <col min="36" max="36" width="2.42578125" style="54" customWidth="1"/>
    <col min="37" max="37" width="9.42578125" style="54" bestFit="1" customWidth="1"/>
    <col min="38" max="38" width="9.28515625" style="54" bestFit="1" customWidth="1"/>
    <col min="39" max="39" width="9.42578125" style="54" bestFit="1" customWidth="1"/>
    <col min="40" max="40" width="2.42578125" style="54" customWidth="1"/>
    <col min="41" max="42" width="9.28515625" style="54" bestFit="1" customWidth="1"/>
    <col min="43" max="43" width="9.42578125" style="35" bestFit="1" customWidth="1"/>
    <col min="44" max="44" width="2.42578125" style="54" customWidth="1"/>
    <col min="45" max="47" width="9.42578125" style="54" bestFit="1" customWidth="1"/>
    <col min="48" max="48" width="2.42578125" style="54" customWidth="1"/>
    <col min="49" max="50" width="9.28515625" style="54" bestFit="1" customWidth="1"/>
    <col min="51" max="51" width="9.42578125" style="54" bestFit="1" customWidth="1"/>
    <col min="52" max="52" width="9.140625" style="54" hidden="1" customWidth="1"/>
    <col min="53" max="55" width="9.28515625" style="54" bestFit="1" customWidth="1"/>
    <col min="56" max="56" width="2" style="54" customWidth="1"/>
    <col min="57" max="57" width="9.42578125" style="54" bestFit="1" customWidth="1"/>
    <col min="58" max="59" width="9.28515625" style="54" bestFit="1" customWidth="1"/>
    <col min="60" max="60" width="2" style="54" customWidth="1"/>
    <col min="61" max="61" width="9.42578125" style="54" bestFit="1" customWidth="1"/>
    <col min="62" max="62" width="9.28515625" style="54" bestFit="1" customWidth="1"/>
    <col min="63" max="63" width="9.140625" style="54" customWidth="1"/>
    <col min="64" max="64" width="1.7109375" style="54" customWidth="1"/>
    <col min="65" max="67" width="9.28515625" style="54" customWidth="1"/>
    <col min="68" max="68" width="2" style="54" customWidth="1"/>
    <col min="69" max="71" width="9.140625" style="54"/>
    <col min="72" max="72" width="2.28515625" style="54" customWidth="1"/>
    <col min="73" max="73" width="9.42578125" style="54" bestFit="1" customWidth="1"/>
    <col min="74" max="75" width="9.28515625" style="54" bestFit="1" customWidth="1"/>
    <col min="76" max="76" width="1.42578125" style="54" customWidth="1"/>
    <col min="77" max="79" width="9.140625" style="54"/>
    <col min="80" max="80" width="2.140625" style="54" customWidth="1"/>
    <col min="81" max="83" width="7.85546875" style="54" customWidth="1"/>
    <col min="84" max="84" width="3" style="54" customWidth="1"/>
    <col min="85" max="87" width="9.140625" style="54"/>
    <col min="88" max="88" width="3" style="54" customWidth="1"/>
    <col min="89" max="16384" width="9.140625" style="54"/>
  </cols>
  <sheetData>
    <row r="1" spans="1:92" s="30" customFormat="1" x14ac:dyDescent="0.2">
      <c r="B1" s="74"/>
      <c r="C1" s="74"/>
      <c r="D1" s="74"/>
      <c r="E1" s="74" t="s">
        <v>138</v>
      </c>
      <c r="F1" s="74"/>
      <c r="G1" s="74"/>
      <c r="H1" s="74"/>
      <c r="I1" s="74"/>
      <c r="Q1" s="74" t="str">
        <f>E1</f>
        <v>Willow Creek weir, cumulative weekly trapping totals, 2004-2025.</v>
      </c>
      <c r="AC1" s="74" t="str">
        <f>E1</f>
        <v>Willow Creek weir, cumulative weekly trapping totals, 2004-2025.</v>
      </c>
      <c r="AG1" s="54"/>
      <c r="AH1" s="54"/>
      <c r="AI1" s="54"/>
      <c r="AO1" s="74" t="str">
        <f>E1</f>
        <v>Willow Creek weir, cumulative weekly trapping totals, 2004-2025.</v>
      </c>
      <c r="AQ1" s="234"/>
      <c r="BA1" s="74" t="str">
        <f>E1</f>
        <v>Willow Creek weir, cumulative weekly trapping totals, 2004-2025.</v>
      </c>
      <c r="BC1" s="234"/>
      <c r="CM1" s="44" t="s">
        <v>138</v>
      </c>
    </row>
    <row r="2" spans="1:92" x14ac:dyDescent="0.2">
      <c r="A2" s="35" t="s">
        <v>38</v>
      </c>
      <c r="E2" s="231"/>
      <c r="F2" s="231">
        <v>2004</v>
      </c>
      <c r="G2" s="231"/>
      <c r="H2" s="35"/>
      <c r="I2" s="231"/>
      <c r="J2" s="231">
        <v>2005</v>
      </c>
      <c r="K2" s="231"/>
      <c r="L2" s="35"/>
      <c r="M2" s="231"/>
      <c r="N2" s="231">
        <v>2006</v>
      </c>
      <c r="O2" s="231"/>
      <c r="P2" s="35"/>
      <c r="Q2" s="231"/>
      <c r="R2" s="231">
        <v>2007</v>
      </c>
      <c r="S2" s="231"/>
      <c r="T2" s="35"/>
      <c r="U2" s="231"/>
      <c r="V2" s="231">
        <v>2008</v>
      </c>
      <c r="W2" s="231"/>
      <c r="X2" s="35"/>
      <c r="Y2" s="231"/>
      <c r="Z2" s="231">
        <v>2009</v>
      </c>
      <c r="AA2" s="231"/>
      <c r="AC2" s="231"/>
      <c r="AD2" s="231">
        <v>2010</v>
      </c>
      <c r="AE2" s="231"/>
      <c r="AF2" s="231"/>
      <c r="AG2" s="231"/>
      <c r="AH2" s="231">
        <v>2011</v>
      </c>
      <c r="AI2" s="231"/>
      <c r="AJ2" s="231"/>
      <c r="AK2" s="231"/>
      <c r="AL2" s="231">
        <v>2012</v>
      </c>
      <c r="AM2" s="231"/>
      <c r="AN2" s="231"/>
      <c r="AO2" s="231"/>
      <c r="AP2" s="231">
        <v>2013</v>
      </c>
      <c r="AQ2" s="231"/>
      <c r="AS2" s="231"/>
      <c r="AT2" s="231">
        <v>2014</v>
      </c>
      <c r="AU2" s="231"/>
      <c r="AV2" s="231"/>
      <c r="AW2" s="281">
        <v>2015</v>
      </c>
      <c r="AX2" s="281"/>
      <c r="AY2" s="281"/>
      <c r="AZ2" s="231"/>
      <c r="BA2" s="231"/>
      <c r="BB2" s="231">
        <v>2016</v>
      </c>
      <c r="BC2" s="231"/>
      <c r="BE2" s="231"/>
      <c r="BF2" s="231">
        <v>2017</v>
      </c>
      <c r="BG2" s="231"/>
      <c r="BH2" s="231"/>
      <c r="BI2" s="281">
        <v>2018</v>
      </c>
      <c r="BJ2" s="281"/>
      <c r="BK2" s="281"/>
      <c r="BL2" s="35"/>
      <c r="BM2" s="286">
        <v>2019</v>
      </c>
      <c r="BN2" s="286"/>
      <c r="BO2" s="286"/>
      <c r="BQ2" s="286">
        <v>2020</v>
      </c>
      <c r="BR2" s="286"/>
      <c r="BS2" s="286"/>
      <c r="BU2" s="286">
        <v>2021</v>
      </c>
      <c r="BV2" s="286"/>
      <c r="BW2" s="286"/>
      <c r="BY2" s="286">
        <v>2022</v>
      </c>
      <c r="BZ2" s="286"/>
      <c r="CA2" s="286"/>
      <c r="CC2" s="286">
        <v>2023</v>
      </c>
      <c r="CD2" s="286"/>
      <c r="CE2" s="286"/>
      <c r="CG2" s="286">
        <v>2024</v>
      </c>
      <c r="CH2" s="286"/>
      <c r="CI2" s="286"/>
      <c r="CK2" s="286">
        <v>2025</v>
      </c>
      <c r="CL2" s="286"/>
      <c r="CM2" s="286"/>
    </row>
    <row r="3" spans="1:92" x14ac:dyDescent="0.2">
      <c r="A3" s="231" t="s">
        <v>47</v>
      </c>
      <c r="B3" s="75" t="s">
        <v>128</v>
      </c>
      <c r="C3" s="75"/>
      <c r="D3" s="75"/>
      <c r="E3" s="231" t="s">
        <v>34</v>
      </c>
      <c r="F3" s="231" t="s">
        <v>35</v>
      </c>
      <c r="G3" s="231" t="s">
        <v>36</v>
      </c>
      <c r="H3" s="231"/>
      <c r="I3" s="231" t="s">
        <v>34</v>
      </c>
      <c r="J3" s="231" t="s">
        <v>35</v>
      </c>
      <c r="K3" s="231" t="s">
        <v>36</v>
      </c>
      <c r="L3" s="231"/>
      <c r="M3" s="231" t="s">
        <v>34</v>
      </c>
      <c r="N3" s="231" t="s">
        <v>35</v>
      </c>
      <c r="O3" s="231" t="s">
        <v>36</v>
      </c>
      <c r="P3" s="231"/>
      <c r="Q3" s="231" t="s">
        <v>34</v>
      </c>
      <c r="R3" s="231" t="s">
        <v>35</v>
      </c>
      <c r="S3" s="231" t="s">
        <v>36</v>
      </c>
      <c r="T3" s="231"/>
      <c r="U3" s="231" t="s">
        <v>34</v>
      </c>
      <c r="V3" s="231" t="s">
        <v>35</v>
      </c>
      <c r="W3" s="231" t="s">
        <v>36</v>
      </c>
      <c r="X3" s="231"/>
      <c r="Y3" s="231" t="s">
        <v>34</v>
      </c>
      <c r="Z3" s="231" t="s">
        <v>35</v>
      </c>
      <c r="AA3" s="231" t="s">
        <v>36</v>
      </c>
      <c r="AB3" s="76"/>
      <c r="AC3" s="231" t="s">
        <v>34</v>
      </c>
      <c r="AD3" s="231" t="s">
        <v>35</v>
      </c>
      <c r="AE3" s="231" t="s">
        <v>36</v>
      </c>
      <c r="AF3" s="231"/>
      <c r="AG3" s="231" t="s">
        <v>34</v>
      </c>
      <c r="AH3" s="231" t="s">
        <v>35</v>
      </c>
      <c r="AI3" s="231" t="s">
        <v>36</v>
      </c>
      <c r="AJ3" s="231"/>
      <c r="AK3" s="231" t="s">
        <v>34</v>
      </c>
      <c r="AL3" s="231" t="s">
        <v>35</v>
      </c>
      <c r="AM3" s="231" t="s">
        <v>36</v>
      </c>
      <c r="AN3" s="231"/>
      <c r="AO3" s="231" t="s">
        <v>34</v>
      </c>
      <c r="AP3" s="231" t="s">
        <v>35</v>
      </c>
      <c r="AQ3" s="231" t="s">
        <v>36</v>
      </c>
      <c r="AR3" s="231"/>
      <c r="AS3" s="231" t="s">
        <v>34</v>
      </c>
      <c r="AT3" s="231" t="s">
        <v>35</v>
      </c>
      <c r="AU3" s="231" t="s">
        <v>36</v>
      </c>
      <c r="AV3" s="231"/>
      <c r="AW3" s="231" t="s">
        <v>34</v>
      </c>
      <c r="AX3" s="231" t="s">
        <v>35</v>
      </c>
      <c r="AY3" s="231" t="s">
        <v>36</v>
      </c>
      <c r="AZ3" s="231"/>
      <c r="BA3" s="231" t="s">
        <v>34</v>
      </c>
      <c r="BB3" s="231" t="s">
        <v>35</v>
      </c>
      <c r="BC3" s="231" t="s">
        <v>36</v>
      </c>
      <c r="BD3" s="231"/>
      <c r="BE3" s="231" t="s">
        <v>34</v>
      </c>
      <c r="BF3" s="231" t="s">
        <v>35</v>
      </c>
      <c r="BG3" s="231" t="s">
        <v>36</v>
      </c>
      <c r="BH3" s="231"/>
      <c r="BI3" s="231" t="s">
        <v>34</v>
      </c>
      <c r="BJ3" s="231" t="s">
        <v>35</v>
      </c>
      <c r="BK3" s="231" t="s">
        <v>36</v>
      </c>
      <c r="BL3" s="231"/>
      <c r="BM3" s="77" t="s">
        <v>34</v>
      </c>
      <c r="BN3" s="77" t="s">
        <v>35</v>
      </c>
      <c r="BO3" s="77" t="s">
        <v>36</v>
      </c>
      <c r="BQ3" s="77" t="s">
        <v>34</v>
      </c>
      <c r="BR3" s="77" t="s">
        <v>35</v>
      </c>
      <c r="BS3" s="77" t="s">
        <v>36</v>
      </c>
      <c r="BU3" s="77" t="s">
        <v>34</v>
      </c>
      <c r="BV3" s="77" t="s">
        <v>35</v>
      </c>
      <c r="BW3" s="77" t="s">
        <v>36</v>
      </c>
      <c r="BY3" s="77" t="s">
        <v>34</v>
      </c>
      <c r="BZ3" s="77" t="s">
        <v>35</v>
      </c>
      <c r="CA3" s="77" t="s">
        <v>36</v>
      </c>
      <c r="CC3" s="77" t="s">
        <v>34</v>
      </c>
      <c r="CD3" s="77" t="s">
        <v>35</v>
      </c>
      <c r="CE3" s="77" t="s">
        <v>36</v>
      </c>
      <c r="CG3" s="77" t="s">
        <v>34</v>
      </c>
      <c r="CH3" s="77" t="s">
        <v>35</v>
      </c>
      <c r="CI3" s="77" t="s">
        <v>36</v>
      </c>
      <c r="CK3" s="77" t="s">
        <v>34</v>
      </c>
      <c r="CL3" s="77" t="s">
        <v>35</v>
      </c>
      <c r="CM3" s="77" t="s">
        <v>36</v>
      </c>
      <c r="CN3" s="35"/>
    </row>
    <row r="4" spans="1:92" x14ac:dyDescent="0.2">
      <c r="A4" s="35">
        <v>34</v>
      </c>
      <c r="B4" s="78">
        <v>40410</v>
      </c>
      <c r="C4" s="35" t="s">
        <v>59</v>
      </c>
      <c r="D4" s="78">
        <v>40416</v>
      </c>
      <c r="E4" s="79"/>
      <c r="F4" s="79"/>
      <c r="G4" s="79"/>
      <c r="H4" s="79"/>
      <c r="I4" s="79">
        <v>108</v>
      </c>
      <c r="J4" s="79">
        <v>0</v>
      </c>
      <c r="K4" s="79">
        <v>244</v>
      </c>
      <c r="L4" s="79"/>
      <c r="M4" s="79">
        <v>170</v>
      </c>
      <c r="N4" s="79">
        <v>0</v>
      </c>
      <c r="O4" s="79">
        <v>206</v>
      </c>
      <c r="P4" s="79"/>
      <c r="Q4" s="79">
        <v>96</v>
      </c>
      <c r="R4" s="79">
        <v>0</v>
      </c>
      <c r="S4" s="79">
        <v>420</v>
      </c>
      <c r="T4" s="79"/>
      <c r="U4" s="79">
        <v>201</v>
      </c>
      <c r="V4" s="79">
        <v>1</v>
      </c>
      <c r="W4" s="79">
        <v>119</v>
      </c>
      <c r="X4" s="79"/>
      <c r="Y4" s="79"/>
      <c r="Z4" s="79"/>
      <c r="AA4" s="79"/>
      <c r="AB4" s="79"/>
      <c r="AC4" s="79">
        <v>188</v>
      </c>
      <c r="AD4" s="79">
        <v>0</v>
      </c>
      <c r="AE4" s="79">
        <v>72</v>
      </c>
      <c r="AF4" s="79"/>
      <c r="AG4" s="79"/>
      <c r="AH4" s="79"/>
      <c r="AI4" s="79"/>
      <c r="AJ4" s="79"/>
      <c r="AK4" s="79">
        <v>108</v>
      </c>
      <c r="AL4" s="79">
        <v>0</v>
      </c>
      <c r="AM4" s="79">
        <v>109</v>
      </c>
      <c r="AN4" s="79"/>
      <c r="AO4" s="79"/>
      <c r="AP4" s="79"/>
      <c r="AQ4" s="79"/>
      <c r="AR4" s="79"/>
      <c r="AS4" s="80"/>
      <c r="AT4" s="80"/>
      <c r="AU4" s="80"/>
      <c r="AV4" s="80"/>
      <c r="AW4" s="80"/>
      <c r="AX4" s="80"/>
      <c r="AY4" s="80"/>
      <c r="AZ4" s="80"/>
      <c r="BA4" s="79">
        <v>6</v>
      </c>
      <c r="BB4" s="79"/>
      <c r="BC4" s="79">
        <v>9</v>
      </c>
      <c r="BD4" s="79"/>
      <c r="BE4" s="80"/>
      <c r="BF4" s="80"/>
      <c r="BG4" s="81"/>
      <c r="BH4" s="80"/>
      <c r="BI4" s="80"/>
      <c r="BJ4" s="80"/>
      <c r="BK4" s="80"/>
      <c r="BL4" s="80"/>
      <c r="BM4" s="79"/>
      <c r="BN4" s="79"/>
      <c r="BO4" s="79"/>
      <c r="BQ4" s="79"/>
      <c r="BR4" s="79"/>
      <c r="BS4" s="79"/>
      <c r="BU4" s="35"/>
      <c r="BV4" s="35"/>
      <c r="BW4" s="35"/>
      <c r="CG4" s="54">
        <v>51</v>
      </c>
      <c r="CH4" s="54">
        <v>0</v>
      </c>
      <c r="CI4" s="54">
        <v>157</v>
      </c>
    </row>
    <row r="5" spans="1:92" x14ac:dyDescent="0.2">
      <c r="A5" s="35">
        <f t="shared" ref="A5:A20" si="0">A4+1</f>
        <v>35</v>
      </c>
      <c r="B5" s="78">
        <f t="shared" ref="B5:B20" si="1">B4+7</f>
        <v>40417</v>
      </c>
      <c r="C5" s="35" t="s">
        <v>59</v>
      </c>
      <c r="D5" s="78">
        <f t="shared" ref="D5:D20" si="2">D4+7</f>
        <v>40423</v>
      </c>
      <c r="E5" s="79"/>
      <c r="F5" s="79"/>
      <c r="G5" s="79"/>
      <c r="H5" s="79"/>
      <c r="I5" s="79">
        <v>153</v>
      </c>
      <c r="J5" s="79">
        <v>0</v>
      </c>
      <c r="K5" s="79">
        <v>337</v>
      </c>
      <c r="L5" s="79"/>
      <c r="M5" s="79">
        <v>272</v>
      </c>
      <c r="N5" s="79">
        <v>0</v>
      </c>
      <c r="O5" s="79">
        <v>353</v>
      </c>
      <c r="P5" s="79"/>
      <c r="Q5" s="79">
        <v>135</v>
      </c>
      <c r="R5" s="79">
        <v>0</v>
      </c>
      <c r="S5" s="79">
        <v>953</v>
      </c>
      <c r="T5" s="79"/>
      <c r="U5" s="79">
        <v>397</v>
      </c>
      <c r="V5" s="79">
        <v>3</v>
      </c>
      <c r="W5" s="79">
        <v>184</v>
      </c>
      <c r="X5" s="79"/>
      <c r="Y5" s="79">
        <v>94</v>
      </c>
      <c r="Z5" s="79">
        <v>0</v>
      </c>
      <c r="AA5" s="79">
        <v>33</v>
      </c>
      <c r="AB5" s="79"/>
      <c r="AC5" s="79">
        <v>330</v>
      </c>
      <c r="AD5" s="79">
        <v>0</v>
      </c>
      <c r="AE5" s="79">
        <v>136</v>
      </c>
      <c r="AF5" s="79"/>
      <c r="AG5" s="79"/>
      <c r="AH5" s="79"/>
      <c r="AI5" s="79"/>
      <c r="AJ5" s="79"/>
      <c r="AK5" s="79">
        <f>269+AK4</f>
        <v>377</v>
      </c>
      <c r="AL5" s="79">
        <v>0</v>
      </c>
      <c r="AM5" s="79">
        <v>222</v>
      </c>
      <c r="AN5" s="79"/>
      <c r="AO5" s="79">
        <v>42</v>
      </c>
      <c r="AP5" s="79">
        <v>1</v>
      </c>
      <c r="AQ5" s="79">
        <v>230</v>
      </c>
      <c r="AR5" s="79"/>
      <c r="AS5" s="79"/>
      <c r="AT5" s="79"/>
      <c r="AU5" s="79"/>
      <c r="AV5" s="79"/>
      <c r="AW5" s="79">
        <v>24</v>
      </c>
      <c r="AX5" s="79">
        <v>0</v>
      </c>
      <c r="AY5" s="79">
        <v>55</v>
      </c>
      <c r="AZ5" s="79"/>
      <c r="BA5" s="81">
        <v>63</v>
      </c>
      <c r="BB5" s="79"/>
      <c r="BC5" s="79">
        <v>134</v>
      </c>
      <c r="BD5" s="79"/>
      <c r="BE5" s="79">
        <v>7</v>
      </c>
      <c r="BF5" s="79">
        <v>0</v>
      </c>
      <c r="BG5" s="80">
        <v>44</v>
      </c>
      <c r="BH5" s="79"/>
      <c r="BI5" s="79">
        <v>48</v>
      </c>
      <c r="BJ5" s="79"/>
      <c r="BK5" s="79">
        <v>37</v>
      </c>
      <c r="BL5" s="79"/>
      <c r="BM5" s="79"/>
      <c r="BN5" s="79"/>
      <c r="BO5" s="79"/>
      <c r="BQ5" s="79"/>
      <c r="BR5" s="79"/>
      <c r="BS5" s="79"/>
      <c r="BU5" s="79">
        <v>268</v>
      </c>
      <c r="BV5" s="83" t="s">
        <v>132</v>
      </c>
      <c r="BW5" s="79">
        <v>48</v>
      </c>
      <c r="CC5" s="54">
        <v>62</v>
      </c>
      <c r="CD5" s="35" t="s">
        <v>59</v>
      </c>
      <c r="CE5" s="35">
        <v>22</v>
      </c>
      <c r="CF5" s="84"/>
      <c r="CG5" s="54">
        <v>75</v>
      </c>
      <c r="CH5" s="54">
        <v>0</v>
      </c>
      <c r="CI5" s="54">
        <v>277</v>
      </c>
      <c r="CK5" s="54">
        <v>30</v>
      </c>
      <c r="CL5" s="54">
        <v>0</v>
      </c>
      <c r="CM5" s="54">
        <v>15</v>
      </c>
    </row>
    <row r="6" spans="1:92" x14ac:dyDescent="0.2">
      <c r="A6" s="35">
        <f t="shared" si="0"/>
        <v>36</v>
      </c>
      <c r="B6" s="78">
        <f t="shared" si="1"/>
        <v>40424</v>
      </c>
      <c r="C6" s="35" t="s">
        <v>59</v>
      </c>
      <c r="D6" s="78">
        <f t="shared" si="2"/>
        <v>40430</v>
      </c>
      <c r="E6" s="79"/>
      <c r="F6" s="79"/>
      <c r="G6" s="79"/>
      <c r="H6" s="79"/>
      <c r="I6" s="79">
        <v>316</v>
      </c>
      <c r="J6" s="79">
        <v>2</v>
      </c>
      <c r="K6" s="79">
        <v>481</v>
      </c>
      <c r="L6" s="79"/>
      <c r="M6" s="79">
        <v>452</v>
      </c>
      <c r="N6" s="79">
        <v>4</v>
      </c>
      <c r="O6" s="79">
        <v>518</v>
      </c>
      <c r="P6" s="79"/>
      <c r="Q6" s="79">
        <v>261</v>
      </c>
      <c r="R6" s="79">
        <v>0</v>
      </c>
      <c r="S6" s="79">
        <v>1220</v>
      </c>
      <c r="T6" s="79"/>
      <c r="U6" s="79">
        <v>687</v>
      </c>
      <c r="V6" s="79">
        <v>3</v>
      </c>
      <c r="W6" s="79">
        <v>225</v>
      </c>
      <c r="X6" s="79"/>
      <c r="Y6" s="79">
        <v>264</v>
      </c>
      <c r="Z6" s="79">
        <v>0</v>
      </c>
      <c r="AA6" s="79">
        <v>68</v>
      </c>
      <c r="AB6" s="79"/>
      <c r="AC6" s="79">
        <v>475</v>
      </c>
      <c r="AD6" s="79">
        <v>2</v>
      </c>
      <c r="AE6" s="79">
        <v>212</v>
      </c>
      <c r="AF6" s="79"/>
      <c r="AG6" s="79">
        <v>134</v>
      </c>
      <c r="AH6" s="79">
        <v>2</v>
      </c>
      <c r="AI6" s="79">
        <v>102</v>
      </c>
      <c r="AJ6" s="79"/>
      <c r="AK6" s="79">
        <v>681</v>
      </c>
      <c r="AL6" s="79">
        <v>1</v>
      </c>
      <c r="AM6" s="79">
        <v>293</v>
      </c>
      <c r="AN6" s="79"/>
      <c r="AO6" s="79">
        <v>131</v>
      </c>
      <c r="AP6" s="79">
        <v>1</v>
      </c>
      <c r="AQ6" s="79">
        <v>377</v>
      </c>
      <c r="AR6" s="79"/>
      <c r="AS6" s="79">
        <v>75</v>
      </c>
      <c r="AT6" s="79">
        <v>0</v>
      </c>
      <c r="AU6" s="79">
        <v>70</v>
      </c>
      <c r="AV6" s="79"/>
      <c r="AW6" s="79">
        <v>49</v>
      </c>
      <c r="AX6" s="79">
        <v>1</v>
      </c>
      <c r="AY6" s="79">
        <v>76</v>
      </c>
      <c r="AZ6" s="79"/>
      <c r="BA6" s="81">
        <v>135</v>
      </c>
      <c r="BB6" s="79"/>
      <c r="BC6" s="79">
        <v>184</v>
      </c>
      <c r="BD6" s="79"/>
      <c r="BE6" s="79">
        <v>141</v>
      </c>
      <c r="BF6" s="79">
        <v>0</v>
      </c>
      <c r="BG6" s="79">
        <v>91</v>
      </c>
      <c r="BH6" s="79"/>
      <c r="BI6" s="79">
        <v>116</v>
      </c>
      <c r="BJ6" s="79"/>
      <c r="BK6" s="79">
        <v>86</v>
      </c>
      <c r="BL6" s="79"/>
      <c r="BM6" s="79"/>
      <c r="BN6" s="79"/>
      <c r="BO6" s="79"/>
      <c r="BQ6" s="79"/>
      <c r="BR6" s="79"/>
      <c r="BS6" s="79"/>
      <c r="BU6" s="79">
        <v>268</v>
      </c>
      <c r="BV6" s="83" t="s">
        <v>132</v>
      </c>
      <c r="BW6" s="79">
        <v>48</v>
      </c>
      <c r="CC6" s="54">
        <v>108</v>
      </c>
      <c r="CD6" s="35" t="s">
        <v>59</v>
      </c>
      <c r="CE6" s="35">
        <v>47</v>
      </c>
      <c r="CF6" s="84"/>
      <c r="CG6" s="54">
        <v>82</v>
      </c>
      <c r="CH6" s="54">
        <v>0</v>
      </c>
      <c r="CI6" s="54">
        <v>300</v>
      </c>
      <c r="CK6" s="54">
        <v>414</v>
      </c>
      <c r="CL6" s="54">
        <v>1</v>
      </c>
      <c r="CM6" s="54">
        <v>84</v>
      </c>
    </row>
    <row r="7" spans="1:92" x14ac:dyDescent="0.2">
      <c r="A7" s="35">
        <f t="shared" si="0"/>
        <v>37</v>
      </c>
      <c r="B7" s="78">
        <f t="shared" si="1"/>
        <v>40431</v>
      </c>
      <c r="C7" s="35" t="s">
        <v>59</v>
      </c>
      <c r="D7" s="78">
        <f t="shared" si="2"/>
        <v>40437</v>
      </c>
      <c r="E7" s="79">
        <v>274</v>
      </c>
      <c r="F7" s="79">
        <v>9</v>
      </c>
      <c r="G7" s="79">
        <v>31</v>
      </c>
      <c r="H7" s="79"/>
      <c r="I7" s="79">
        <v>676</v>
      </c>
      <c r="J7" s="79">
        <v>4</v>
      </c>
      <c r="K7" s="79">
        <v>584</v>
      </c>
      <c r="L7" s="79"/>
      <c r="M7" s="79">
        <v>565</v>
      </c>
      <c r="N7" s="79">
        <v>12</v>
      </c>
      <c r="O7" s="79">
        <v>658</v>
      </c>
      <c r="P7" s="79"/>
      <c r="Q7" s="79">
        <v>368</v>
      </c>
      <c r="R7" s="79">
        <v>0</v>
      </c>
      <c r="S7" s="79">
        <v>1345</v>
      </c>
      <c r="T7" s="79"/>
      <c r="U7" s="79">
        <v>1139</v>
      </c>
      <c r="V7" s="79">
        <v>4</v>
      </c>
      <c r="W7" s="79">
        <v>262</v>
      </c>
      <c r="X7" s="79"/>
      <c r="Y7" s="79">
        <v>521</v>
      </c>
      <c r="Z7" s="79">
        <v>10</v>
      </c>
      <c r="AA7" s="79">
        <v>221</v>
      </c>
      <c r="AB7" s="79"/>
      <c r="AC7" s="79">
        <v>599</v>
      </c>
      <c r="AD7" s="79">
        <v>7</v>
      </c>
      <c r="AE7" s="79">
        <v>239</v>
      </c>
      <c r="AF7" s="79"/>
      <c r="AG7" s="79">
        <v>646</v>
      </c>
      <c r="AH7" s="79">
        <v>5</v>
      </c>
      <c r="AI7" s="79">
        <v>333</v>
      </c>
      <c r="AJ7" s="79"/>
      <c r="AK7" s="79">
        <f>282+AK6</f>
        <v>963</v>
      </c>
      <c r="AL7" s="79">
        <v>1</v>
      </c>
      <c r="AM7" s="79">
        <v>450</v>
      </c>
      <c r="AN7" s="79"/>
      <c r="AO7" s="79">
        <v>247</v>
      </c>
      <c r="AP7" s="79">
        <f>5+AP6</f>
        <v>6</v>
      </c>
      <c r="AQ7" s="79">
        <v>595</v>
      </c>
      <c r="AR7" s="79"/>
      <c r="AS7" s="79">
        <v>311</v>
      </c>
      <c r="AT7" s="79">
        <v>38</v>
      </c>
      <c r="AU7" s="79">
        <f>AU6+161</f>
        <v>231</v>
      </c>
      <c r="AV7" s="79"/>
      <c r="AW7" s="79">
        <v>52</v>
      </c>
      <c r="AX7" s="79">
        <v>1</v>
      </c>
      <c r="AY7" s="79">
        <v>109</v>
      </c>
      <c r="AZ7" s="79"/>
      <c r="BA7" s="81">
        <v>220</v>
      </c>
      <c r="BB7" s="79">
        <v>1</v>
      </c>
      <c r="BC7" s="79">
        <v>284</v>
      </c>
      <c r="BD7" s="79"/>
      <c r="BE7" s="79">
        <v>318</v>
      </c>
      <c r="BF7" s="79">
        <v>0</v>
      </c>
      <c r="BG7" s="79">
        <v>211</v>
      </c>
      <c r="BH7" s="79"/>
      <c r="BI7" s="79">
        <v>169</v>
      </c>
      <c r="BJ7" s="79"/>
      <c r="BK7" s="79">
        <v>101</v>
      </c>
      <c r="BL7" s="79"/>
      <c r="BM7" s="79">
        <v>401</v>
      </c>
      <c r="BN7" s="79">
        <v>2</v>
      </c>
      <c r="BO7" s="79">
        <v>138</v>
      </c>
      <c r="BP7" s="84"/>
      <c r="BQ7" s="85">
        <v>0</v>
      </c>
      <c r="BR7" s="79">
        <v>0</v>
      </c>
      <c r="BS7" s="79">
        <v>13</v>
      </c>
      <c r="BU7" s="79">
        <v>552</v>
      </c>
      <c r="BV7" s="79">
        <v>2</v>
      </c>
      <c r="BW7" s="79">
        <v>113</v>
      </c>
      <c r="CC7" s="54">
        <v>164</v>
      </c>
      <c r="CD7" s="35">
        <v>7</v>
      </c>
      <c r="CE7" s="35">
        <v>96</v>
      </c>
      <c r="CF7" s="84"/>
      <c r="CG7" s="54">
        <v>184</v>
      </c>
      <c r="CH7" s="54">
        <v>0</v>
      </c>
      <c r="CI7" s="54">
        <v>312</v>
      </c>
      <c r="CK7" s="54">
        <v>785</v>
      </c>
      <c r="CL7" s="54">
        <v>2</v>
      </c>
      <c r="CM7" s="54">
        <v>134</v>
      </c>
    </row>
    <row r="8" spans="1:92" x14ac:dyDescent="0.2">
      <c r="A8" s="35">
        <f t="shared" si="0"/>
        <v>38</v>
      </c>
      <c r="B8" s="78">
        <f t="shared" si="1"/>
        <v>40438</v>
      </c>
      <c r="C8" s="35" t="s">
        <v>59</v>
      </c>
      <c r="D8" s="78">
        <f t="shared" si="2"/>
        <v>40444</v>
      </c>
      <c r="E8" s="79">
        <v>686</v>
      </c>
      <c r="F8" s="79">
        <v>36</v>
      </c>
      <c r="G8" s="79">
        <v>132</v>
      </c>
      <c r="H8" s="79"/>
      <c r="I8" s="79">
        <v>1054</v>
      </c>
      <c r="J8" s="79">
        <v>36</v>
      </c>
      <c r="K8" s="79">
        <v>834</v>
      </c>
      <c r="L8" s="79"/>
      <c r="M8" s="79">
        <v>677</v>
      </c>
      <c r="N8" s="79">
        <v>44</v>
      </c>
      <c r="O8" s="79">
        <v>771</v>
      </c>
      <c r="P8" s="79"/>
      <c r="Q8" s="79">
        <v>547</v>
      </c>
      <c r="R8" s="79">
        <v>0</v>
      </c>
      <c r="S8" s="79">
        <v>1438</v>
      </c>
      <c r="T8" s="79"/>
      <c r="U8" s="79">
        <v>1387</v>
      </c>
      <c r="V8" s="79">
        <v>17</v>
      </c>
      <c r="W8" s="79">
        <v>307</v>
      </c>
      <c r="X8" s="79"/>
      <c r="Y8" s="79">
        <v>830</v>
      </c>
      <c r="Z8" s="79">
        <v>35</v>
      </c>
      <c r="AA8" s="79">
        <v>535</v>
      </c>
      <c r="AB8" s="79"/>
      <c r="AC8" s="79">
        <v>733</v>
      </c>
      <c r="AD8" s="79">
        <v>27</v>
      </c>
      <c r="AE8" s="79">
        <v>519</v>
      </c>
      <c r="AF8" s="79"/>
      <c r="AG8" s="79">
        <v>1109</v>
      </c>
      <c r="AH8" s="79">
        <v>24</v>
      </c>
      <c r="AI8" s="79">
        <v>477</v>
      </c>
      <c r="AJ8" s="79"/>
      <c r="AK8" s="79">
        <f>351+AK7</f>
        <v>1314</v>
      </c>
      <c r="AL8" s="79">
        <v>12</v>
      </c>
      <c r="AM8" s="79">
        <v>719</v>
      </c>
      <c r="AN8" s="79"/>
      <c r="AO8" s="79">
        <v>296</v>
      </c>
      <c r="AP8" s="79">
        <v>7</v>
      </c>
      <c r="AQ8" s="79">
        <v>743</v>
      </c>
      <c r="AR8" s="79"/>
      <c r="AS8" s="79">
        <v>346</v>
      </c>
      <c r="AT8" s="79">
        <v>42</v>
      </c>
      <c r="AU8" s="79">
        <f>AU7+56</f>
        <v>287</v>
      </c>
      <c r="AV8" s="79"/>
      <c r="AW8" s="79">
        <v>150</v>
      </c>
      <c r="AX8" s="79">
        <v>12</v>
      </c>
      <c r="AY8" s="79">
        <v>227</v>
      </c>
      <c r="AZ8" s="79"/>
      <c r="BA8" s="81">
        <v>308</v>
      </c>
      <c r="BB8" s="79">
        <v>1</v>
      </c>
      <c r="BC8" s="79">
        <v>383</v>
      </c>
      <c r="BD8" s="79"/>
      <c r="BE8" s="79">
        <v>652</v>
      </c>
      <c r="BF8" s="79">
        <v>0</v>
      </c>
      <c r="BG8" s="79">
        <v>263</v>
      </c>
      <c r="BH8" s="79"/>
      <c r="BI8" s="79">
        <v>339</v>
      </c>
      <c r="BJ8" s="79"/>
      <c r="BK8" s="79">
        <v>128</v>
      </c>
      <c r="BL8" s="79"/>
      <c r="BM8" s="79">
        <v>593</v>
      </c>
      <c r="BN8" s="79">
        <v>3</v>
      </c>
      <c r="BO8" s="79">
        <v>281</v>
      </c>
      <c r="BP8" s="84"/>
      <c r="BQ8" s="79">
        <v>5</v>
      </c>
      <c r="BR8" s="79">
        <v>1</v>
      </c>
      <c r="BS8" s="79">
        <v>28</v>
      </c>
      <c r="BU8" s="79">
        <v>1403</v>
      </c>
      <c r="BV8" s="79">
        <v>12</v>
      </c>
      <c r="BW8" s="79">
        <v>169</v>
      </c>
      <c r="BY8" s="79">
        <v>10</v>
      </c>
      <c r="BZ8" s="79">
        <v>2</v>
      </c>
      <c r="CA8" s="79">
        <v>5</v>
      </c>
      <c r="CC8" s="79">
        <v>339</v>
      </c>
      <c r="CD8" s="35">
        <v>18</v>
      </c>
      <c r="CE8" s="35">
        <v>137</v>
      </c>
      <c r="CF8" s="84"/>
      <c r="CG8" s="54">
        <v>301</v>
      </c>
      <c r="CH8" s="54">
        <v>0</v>
      </c>
      <c r="CI8" s="54">
        <v>357</v>
      </c>
      <c r="CK8" s="54">
        <v>1278</v>
      </c>
      <c r="CL8" s="54">
        <v>4</v>
      </c>
      <c r="CM8" s="54">
        <v>170</v>
      </c>
    </row>
    <row r="9" spans="1:92" x14ac:dyDescent="0.2">
      <c r="A9" s="35">
        <f t="shared" si="0"/>
        <v>39</v>
      </c>
      <c r="B9" s="78">
        <f t="shared" si="1"/>
        <v>40445</v>
      </c>
      <c r="C9" s="35" t="s">
        <v>59</v>
      </c>
      <c r="D9" s="78">
        <f t="shared" si="2"/>
        <v>40451</v>
      </c>
      <c r="E9" s="79">
        <v>1304</v>
      </c>
      <c r="F9" s="79">
        <v>145</v>
      </c>
      <c r="G9" s="79">
        <v>503</v>
      </c>
      <c r="H9" s="79"/>
      <c r="I9" s="79">
        <v>1162</v>
      </c>
      <c r="J9" s="79">
        <v>133</v>
      </c>
      <c r="K9" s="79">
        <v>1028</v>
      </c>
      <c r="L9" s="79"/>
      <c r="M9" s="79">
        <v>826</v>
      </c>
      <c r="N9" s="79">
        <v>66</v>
      </c>
      <c r="O9" s="79">
        <v>1073</v>
      </c>
      <c r="P9" s="79"/>
      <c r="Q9" s="79">
        <v>762</v>
      </c>
      <c r="R9" s="79">
        <v>2</v>
      </c>
      <c r="S9" s="79">
        <v>1627</v>
      </c>
      <c r="T9" s="79"/>
      <c r="U9" s="79">
        <v>1676</v>
      </c>
      <c r="V9" s="79">
        <v>71</v>
      </c>
      <c r="W9" s="79">
        <v>416</v>
      </c>
      <c r="X9" s="79"/>
      <c r="Y9" s="79">
        <v>1021</v>
      </c>
      <c r="Z9" s="79">
        <v>109</v>
      </c>
      <c r="AA9" s="79">
        <v>870</v>
      </c>
      <c r="AB9" s="79"/>
      <c r="AC9" s="79">
        <v>921</v>
      </c>
      <c r="AD9" s="79">
        <v>300</v>
      </c>
      <c r="AE9" s="79">
        <v>649</v>
      </c>
      <c r="AF9" s="79"/>
      <c r="AG9" s="79">
        <v>1339</v>
      </c>
      <c r="AH9" s="79">
        <v>89</v>
      </c>
      <c r="AI9" s="79">
        <v>770</v>
      </c>
      <c r="AJ9" s="79"/>
      <c r="AK9" s="79">
        <f>401+AK8</f>
        <v>1715</v>
      </c>
      <c r="AL9" s="79">
        <f>157+AL8</f>
        <v>169</v>
      </c>
      <c r="AM9" s="79">
        <v>1316</v>
      </c>
      <c r="AN9" s="79"/>
      <c r="AO9" s="79">
        <v>335</v>
      </c>
      <c r="AP9" s="79">
        <v>29</v>
      </c>
      <c r="AQ9" s="79">
        <v>1024</v>
      </c>
      <c r="AR9" s="79"/>
      <c r="AS9" s="79">
        <v>419</v>
      </c>
      <c r="AT9" s="79">
        <v>333</v>
      </c>
      <c r="AU9" s="79">
        <f>AU8+229</f>
        <v>516</v>
      </c>
      <c r="AV9" s="79"/>
      <c r="AW9" s="79">
        <v>300</v>
      </c>
      <c r="AX9" s="79">
        <v>38</v>
      </c>
      <c r="AY9" s="79">
        <v>335</v>
      </c>
      <c r="AZ9" s="79"/>
      <c r="BA9" s="81">
        <v>428</v>
      </c>
      <c r="BB9" s="79">
        <v>1</v>
      </c>
      <c r="BC9" s="79">
        <v>478</v>
      </c>
      <c r="BD9" s="79"/>
      <c r="BE9" s="79">
        <v>1284</v>
      </c>
      <c r="BF9" s="79">
        <v>4</v>
      </c>
      <c r="BG9" s="79">
        <v>369</v>
      </c>
      <c r="BH9" s="79"/>
      <c r="BI9" s="79">
        <v>855</v>
      </c>
      <c r="BJ9" s="79">
        <v>2</v>
      </c>
      <c r="BK9" s="79">
        <v>214</v>
      </c>
      <c r="BL9" s="79"/>
      <c r="BM9" s="79">
        <v>824</v>
      </c>
      <c r="BN9" s="79">
        <v>18</v>
      </c>
      <c r="BO9" s="79">
        <v>375</v>
      </c>
      <c r="BP9" s="84"/>
      <c r="BQ9" s="79">
        <v>56</v>
      </c>
      <c r="BR9" s="79">
        <v>12</v>
      </c>
      <c r="BS9" s="79">
        <v>77</v>
      </c>
      <c r="BU9" s="79">
        <v>2203</v>
      </c>
      <c r="BV9" s="79">
        <v>58</v>
      </c>
      <c r="BW9" s="79">
        <v>223</v>
      </c>
      <c r="BY9" s="79">
        <v>100</v>
      </c>
      <c r="BZ9" s="79">
        <v>69</v>
      </c>
      <c r="CA9" s="79">
        <v>54</v>
      </c>
      <c r="CC9" s="79">
        <v>448</v>
      </c>
      <c r="CD9" s="35">
        <v>31</v>
      </c>
      <c r="CE9" s="35">
        <v>190</v>
      </c>
      <c r="CF9" s="84"/>
      <c r="CG9" s="54">
        <v>353</v>
      </c>
      <c r="CH9" s="54">
        <v>0</v>
      </c>
      <c r="CI9" s="54">
        <v>406</v>
      </c>
      <c r="CK9" s="54">
        <v>1657</v>
      </c>
      <c r="CL9" s="54">
        <v>5</v>
      </c>
      <c r="CM9" s="54">
        <v>269</v>
      </c>
    </row>
    <row r="10" spans="1:92" x14ac:dyDescent="0.2">
      <c r="A10" s="35">
        <f t="shared" si="0"/>
        <v>40</v>
      </c>
      <c r="B10" s="78">
        <f t="shared" si="1"/>
        <v>40452</v>
      </c>
      <c r="C10" s="35" t="s">
        <v>59</v>
      </c>
      <c r="D10" s="78">
        <f t="shared" si="2"/>
        <v>40458</v>
      </c>
      <c r="E10" s="79">
        <v>1642</v>
      </c>
      <c r="F10" s="79">
        <v>472</v>
      </c>
      <c r="G10" s="79">
        <v>962</v>
      </c>
      <c r="H10" s="79"/>
      <c r="I10" s="79">
        <v>1254</v>
      </c>
      <c r="J10" s="79">
        <v>245</v>
      </c>
      <c r="K10" s="79">
        <v>1406</v>
      </c>
      <c r="L10" s="79"/>
      <c r="M10" s="79">
        <v>973</v>
      </c>
      <c r="N10" s="79">
        <v>115</v>
      </c>
      <c r="O10" s="79">
        <v>1950</v>
      </c>
      <c r="P10" s="79"/>
      <c r="Q10" s="79">
        <v>835</v>
      </c>
      <c r="R10" s="79">
        <v>26</v>
      </c>
      <c r="S10" s="79">
        <v>2781</v>
      </c>
      <c r="T10" s="79"/>
      <c r="U10" s="79">
        <v>1792</v>
      </c>
      <c r="V10" s="79">
        <v>188</v>
      </c>
      <c r="W10" s="79">
        <v>710</v>
      </c>
      <c r="X10" s="79"/>
      <c r="Y10" s="79">
        <v>1046</v>
      </c>
      <c r="Z10" s="79">
        <v>118</v>
      </c>
      <c r="AA10" s="79">
        <v>893</v>
      </c>
      <c r="AB10" s="79"/>
      <c r="AC10" s="79">
        <v>1118</v>
      </c>
      <c r="AD10" s="79">
        <v>628</v>
      </c>
      <c r="AE10" s="79">
        <v>718</v>
      </c>
      <c r="AF10" s="79"/>
      <c r="AG10" s="79">
        <v>1397</v>
      </c>
      <c r="AH10" s="79">
        <v>144</v>
      </c>
      <c r="AI10" s="79">
        <v>1249</v>
      </c>
      <c r="AJ10" s="79"/>
      <c r="AK10" s="79">
        <f>441+AK9</f>
        <v>2156</v>
      </c>
      <c r="AL10" s="79">
        <f>231+AL9</f>
        <v>400</v>
      </c>
      <c r="AM10" s="79">
        <v>2076</v>
      </c>
      <c r="AN10" s="79"/>
      <c r="AO10" s="82">
        <v>361</v>
      </c>
      <c r="AP10" s="79">
        <f>63+AP9</f>
        <v>92</v>
      </c>
      <c r="AQ10" s="79">
        <v>1320</v>
      </c>
      <c r="AR10" s="79"/>
      <c r="AS10" s="79">
        <v>697</v>
      </c>
      <c r="AT10" s="79">
        <v>674</v>
      </c>
      <c r="AU10" s="79">
        <f>AU9+122</f>
        <v>638</v>
      </c>
      <c r="AV10" s="79"/>
      <c r="AW10" s="79">
        <v>414</v>
      </c>
      <c r="AX10" s="79">
        <v>87</v>
      </c>
      <c r="AY10" s="79">
        <v>445</v>
      </c>
      <c r="AZ10" s="79"/>
      <c r="BA10" s="81">
        <v>449</v>
      </c>
      <c r="BB10" s="79">
        <v>1</v>
      </c>
      <c r="BC10" s="79">
        <v>526</v>
      </c>
      <c r="BD10" s="79"/>
      <c r="BE10" s="79">
        <v>1556</v>
      </c>
      <c r="BF10" s="79">
        <v>11</v>
      </c>
      <c r="BG10" s="79">
        <v>419</v>
      </c>
      <c r="BH10" s="79"/>
      <c r="BI10" s="79">
        <v>1065</v>
      </c>
      <c r="BJ10" s="79">
        <v>7</v>
      </c>
      <c r="BK10" s="79">
        <v>388</v>
      </c>
      <c r="BL10" s="79"/>
      <c r="BM10" s="79">
        <v>1079</v>
      </c>
      <c r="BN10" s="79">
        <v>27</v>
      </c>
      <c r="BO10" s="79">
        <v>407</v>
      </c>
      <c r="BP10" s="84"/>
      <c r="BQ10" s="79">
        <v>69</v>
      </c>
      <c r="BR10" s="79">
        <v>15</v>
      </c>
      <c r="BS10" s="79">
        <v>85</v>
      </c>
      <c r="BU10" s="79">
        <v>2836</v>
      </c>
      <c r="BV10" s="79">
        <v>133</v>
      </c>
      <c r="BW10" s="79">
        <v>253</v>
      </c>
      <c r="BY10" s="79">
        <v>815</v>
      </c>
      <c r="BZ10" s="79">
        <v>429</v>
      </c>
      <c r="CA10" s="79">
        <v>105</v>
      </c>
      <c r="CC10" s="79">
        <v>583</v>
      </c>
      <c r="CD10" s="35">
        <v>61</v>
      </c>
      <c r="CE10" s="35">
        <v>225</v>
      </c>
      <c r="CF10" s="84"/>
      <c r="CG10" s="54">
        <v>426</v>
      </c>
      <c r="CH10" s="54">
        <v>1</v>
      </c>
      <c r="CI10" s="54">
        <v>467</v>
      </c>
      <c r="CK10" s="54">
        <v>1816</v>
      </c>
      <c r="CL10" s="54">
        <v>8</v>
      </c>
      <c r="CM10" s="54">
        <v>393</v>
      </c>
    </row>
    <row r="11" spans="1:92" x14ac:dyDescent="0.2">
      <c r="A11" s="35">
        <f t="shared" si="0"/>
        <v>41</v>
      </c>
      <c r="B11" s="78">
        <f t="shared" si="1"/>
        <v>40459</v>
      </c>
      <c r="C11" s="35" t="s">
        <v>59</v>
      </c>
      <c r="D11" s="78">
        <f t="shared" si="2"/>
        <v>40465</v>
      </c>
      <c r="E11" s="79">
        <v>1906</v>
      </c>
      <c r="F11" s="79">
        <v>897</v>
      </c>
      <c r="G11" s="79">
        <v>1560</v>
      </c>
      <c r="H11" s="79"/>
      <c r="I11" s="79">
        <v>1342</v>
      </c>
      <c r="J11" s="79">
        <v>514</v>
      </c>
      <c r="K11" s="79">
        <v>1808</v>
      </c>
      <c r="L11" s="79"/>
      <c r="M11" s="79">
        <v>1061</v>
      </c>
      <c r="N11" s="79">
        <v>182</v>
      </c>
      <c r="O11" s="79">
        <v>2471</v>
      </c>
      <c r="P11" s="79"/>
      <c r="Q11" s="79">
        <v>974</v>
      </c>
      <c r="R11" s="79">
        <v>51</v>
      </c>
      <c r="S11" s="79">
        <v>4108</v>
      </c>
      <c r="T11" s="79"/>
      <c r="U11" s="79">
        <v>1856</v>
      </c>
      <c r="V11" s="79">
        <v>335</v>
      </c>
      <c r="W11" s="79">
        <v>849</v>
      </c>
      <c r="X11" s="79"/>
      <c r="Y11" s="79">
        <v>1082</v>
      </c>
      <c r="Z11" s="79">
        <v>138</v>
      </c>
      <c r="AA11" s="79">
        <v>1118</v>
      </c>
      <c r="AB11" s="79"/>
      <c r="AC11" s="79">
        <v>1181</v>
      </c>
      <c r="AD11" s="79">
        <v>898</v>
      </c>
      <c r="AE11" s="79">
        <v>816</v>
      </c>
      <c r="AF11" s="79"/>
      <c r="AG11" s="79">
        <v>1405</v>
      </c>
      <c r="AH11" s="79">
        <v>183</v>
      </c>
      <c r="AI11" s="79">
        <v>1398</v>
      </c>
      <c r="AJ11" s="79"/>
      <c r="AK11" s="79">
        <f>103+AK10</f>
        <v>2259</v>
      </c>
      <c r="AL11" s="79">
        <f>78+AL10</f>
        <v>478</v>
      </c>
      <c r="AM11" s="79">
        <v>2288</v>
      </c>
      <c r="AN11" s="79"/>
      <c r="AO11" s="82">
        <v>411</v>
      </c>
      <c r="AP11" s="79">
        <f>43+AP10</f>
        <v>135</v>
      </c>
      <c r="AQ11" s="79">
        <v>1526</v>
      </c>
      <c r="AR11" s="79"/>
      <c r="AS11" s="79">
        <v>869</v>
      </c>
      <c r="AT11" s="79">
        <v>979</v>
      </c>
      <c r="AU11" s="79">
        <f>AU10+69</f>
        <v>707</v>
      </c>
      <c r="AV11" s="79"/>
      <c r="AW11" s="79">
        <v>479</v>
      </c>
      <c r="AX11" s="79">
        <v>246</v>
      </c>
      <c r="AY11" s="79">
        <v>776</v>
      </c>
      <c r="AZ11" s="79"/>
      <c r="BA11" s="81">
        <v>459</v>
      </c>
      <c r="BB11" s="79">
        <v>3</v>
      </c>
      <c r="BC11" s="79">
        <v>563</v>
      </c>
      <c r="BD11" s="79"/>
      <c r="BE11" s="79">
        <v>1710</v>
      </c>
      <c r="BF11" s="79">
        <v>27</v>
      </c>
      <c r="BG11" s="79">
        <v>468</v>
      </c>
      <c r="BH11" s="79"/>
      <c r="BI11" s="79">
        <v>1248</v>
      </c>
      <c r="BJ11" s="79">
        <v>35</v>
      </c>
      <c r="BK11" s="79">
        <v>456</v>
      </c>
      <c r="BL11" s="79"/>
      <c r="BM11" s="79">
        <v>1310</v>
      </c>
      <c r="BN11" s="79">
        <v>41</v>
      </c>
      <c r="BO11" s="79">
        <v>430</v>
      </c>
      <c r="BP11" s="84"/>
      <c r="BQ11" s="79">
        <v>90</v>
      </c>
      <c r="BR11" s="79">
        <v>46</v>
      </c>
      <c r="BS11" s="79">
        <v>145</v>
      </c>
      <c r="BU11" s="79">
        <v>3100</v>
      </c>
      <c r="BV11" s="79">
        <v>170</v>
      </c>
      <c r="BW11" s="79">
        <v>261</v>
      </c>
      <c r="BY11" s="79">
        <v>1031</v>
      </c>
      <c r="BZ11" s="79">
        <v>613</v>
      </c>
      <c r="CA11" s="79">
        <v>136</v>
      </c>
      <c r="CC11" s="79">
        <v>730</v>
      </c>
      <c r="CD11" s="35">
        <v>89</v>
      </c>
      <c r="CE11" s="35">
        <v>321</v>
      </c>
      <c r="CF11" s="84"/>
      <c r="CG11" s="54">
        <v>541</v>
      </c>
      <c r="CH11" s="54">
        <v>5</v>
      </c>
      <c r="CI11" s="54">
        <v>543</v>
      </c>
      <c r="CK11" s="54">
        <v>1922</v>
      </c>
      <c r="CL11" s="54">
        <v>9</v>
      </c>
      <c r="CM11" s="54">
        <v>520</v>
      </c>
    </row>
    <row r="12" spans="1:92" ht="13.5" thickBot="1" x14ac:dyDescent="0.25">
      <c r="A12" s="35">
        <f t="shared" si="0"/>
        <v>42</v>
      </c>
      <c r="B12" s="78">
        <f t="shared" si="1"/>
        <v>40466</v>
      </c>
      <c r="C12" s="35" t="s">
        <v>59</v>
      </c>
      <c r="D12" s="78">
        <f t="shared" si="2"/>
        <v>40472</v>
      </c>
      <c r="E12" s="79">
        <v>2060</v>
      </c>
      <c r="F12" s="79">
        <v>948</v>
      </c>
      <c r="G12" s="79">
        <v>1826</v>
      </c>
      <c r="H12" s="79"/>
      <c r="I12" s="79">
        <v>1383</v>
      </c>
      <c r="J12" s="79">
        <v>554</v>
      </c>
      <c r="K12" s="79">
        <v>1989</v>
      </c>
      <c r="L12" s="79"/>
      <c r="M12" s="79">
        <v>1111</v>
      </c>
      <c r="N12" s="79">
        <v>220</v>
      </c>
      <c r="O12" s="79">
        <v>3271</v>
      </c>
      <c r="P12" s="79"/>
      <c r="Q12" s="79">
        <v>1021</v>
      </c>
      <c r="R12" s="79">
        <v>84</v>
      </c>
      <c r="S12" s="79">
        <v>4742</v>
      </c>
      <c r="T12" s="79"/>
      <c r="U12" s="79">
        <v>1967</v>
      </c>
      <c r="V12" s="79">
        <v>401</v>
      </c>
      <c r="W12" s="79">
        <v>884</v>
      </c>
      <c r="X12" s="79"/>
      <c r="Y12" s="79">
        <v>1109</v>
      </c>
      <c r="Z12" s="79">
        <v>154</v>
      </c>
      <c r="AA12" s="79">
        <v>1373</v>
      </c>
      <c r="AB12" s="79"/>
      <c r="AC12" s="86">
        <v>1292</v>
      </c>
      <c r="AD12" s="86">
        <v>909</v>
      </c>
      <c r="AE12" s="86">
        <v>822</v>
      </c>
      <c r="AF12" s="79"/>
      <c r="AG12" s="79">
        <v>1484</v>
      </c>
      <c r="AH12" s="79">
        <v>280</v>
      </c>
      <c r="AI12" s="79">
        <v>1516</v>
      </c>
      <c r="AJ12" s="79"/>
      <c r="AK12" s="79">
        <f>92+AK11</f>
        <v>2351</v>
      </c>
      <c r="AL12" s="79">
        <f>75+AL11</f>
        <v>553</v>
      </c>
      <c r="AM12" s="79">
        <v>2891</v>
      </c>
      <c r="AN12" s="79"/>
      <c r="AO12" s="82">
        <v>463</v>
      </c>
      <c r="AP12" s="79">
        <f>34+AP11</f>
        <v>169</v>
      </c>
      <c r="AQ12" s="79">
        <v>1589</v>
      </c>
      <c r="AR12" s="79"/>
      <c r="AS12" s="79">
        <v>959</v>
      </c>
      <c r="AT12" s="79">
        <v>1074</v>
      </c>
      <c r="AU12" s="79">
        <f>AU11+252</f>
        <v>959</v>
      </c>
      <c r="AV12" s="79"/>
      <c r="AW12" s="79">
        <v>527</v>
      </c>
      <c r="AX12" s="79">
        <v>391</v>
      </c>
      <c r="AY12" s="79">
        <v>1031</v>
      </c>
      <c r="AZ12" s="79"/>
      <c r="BA12" s="86">
        <v>459</v>
      </c>
      <c r="BB12" s="86">
        <v>3</v>
      </c>
      <c r="BC12" s="86">
        <v>563</v>
      </c>
      <c r="BD12" s="79"/>
      <c r="BE12" s="79">
        <v>1846</v>
      </c>
      <c r="BF12" s="79">
        <v>37</v>
      </c>
      <c r="BG12" s="79">
        <v>582</v>
      </c>
      <c r="BH12" s="79"/>
      <c r="BI12" s="79">
        <v>1387</v>
      </c>
      <c r="BJ12" s="79">
        <v>46</v>
      </c>
      <c r="BK12" s="79">
        <v>461</v>
      </c>
      <c r="BL12" s="79"/>
      <c r="BM12" s="79">
        <v>1473</v>
      </c>
      <c r="BN12" s="79">
        <v>73</v>
      </c>
      <c r="BO12" s="79">
        <v>672</v>
      </c>
      <c r="BP12" s="84"/>
      <c r="BQ12" s="79">
        <v>107</v>
      </c>
      <c r="BR12" s="79">
        <v>67</v>
      </c>
      <c r="BS12" s="79">
        <v>198</v>
      </c>
      <c r="BU12" s="86">
        <v>3370</v>
      </c>
      <c r="BV12" s="86">
        <v>194</v>
      </c>
      <c r="BW12" s="86">
        <v>336</v>
      </c>
      <c r="BY12" s="79">
        <v>1104</v>
      </c>
      <c r="BZ12" s="79">
        <v>751</v>
      </c>
      <c r="CA12" s="79">
        <v>179</v>
      </c>
      <c r="CC12" s="79">
        <v>787</v>
      </c>
      <c r="CD12" s="35">
        <v>105</v>
      </c>
      <c r="CE12" s="35">
        <v>347</v>
      </c>
      <c r="CF12" s="84"/>
      <c r="CG12" s="54">
        <v>634</v>
      </c>
      <c r="CH12" s="54">
        <v>12</v>
      </c>
      <c r="CI12" s="54">
        <v>607</v>
      </c>
      <c r="CK12" s="34">
        <v>1957</v>
      </c>
      <c r="CL12" s="34">
        <v>13</v>
      </c>
      <c r="CM12" s="34">
        <v>604</v>
      </c>
    </row>
    <row r="13" spans="1:92" x14ac:dyDescent="0.2">
      <c r="A13" s="35">
        <f t="shared" si="0"/>
        <v>43</v>
      </c>
      <c r="B13" s="78">
        <f t="shared" si="1"/>
        <v>40473</v>
      </c>
      <c r="C13" s="35" t="s">
        <v>59</v>
      </c>
      <c r="D13" s="78">
        <f t="shared" si="2"/>
        <v>40479</v>
      </c>
      <c r="E13" s="79">
        <v>2062</v>
      </c>
      <c r="F13" s="79">
        <v>978</v>
      </c>
      <c r="G13" s="79">
        <v>1988</v>
      </c>
      <c r="H13" s="79"/>
      <c r="I13" s="79">
        <v>1403</v>
      </c>
      <c r="J13" s="79">
        <v>687</v>
      </c>
      <c r="K13" s="79">
        <v>2094</v>
      </c>
      <c r="L13" s="79"/>
      <c r="M13" s="79">
        <v>1133</v>
      </c>
      <c r="N13" s="79">
        <v>230</v>
      </c>
      <c r="O13" s="79">
        <v>3296</v>
      </c>
      <c r="P13" s="79"/>
      <c r="Q13" s="79">
        <v>1022</v>
      </c>
      <c r="R13" s="79">
        <v>84</v>
      </c>
      <c r="S13" s="79">
        <v>4897</v>
      </c>
      <c r="T13" s="79"/>
      <c r="U13" s="79">
        <v>2024</v>
      </c>
      <c r="V13" s="79">
        <v>439</v>
      </c>
      <c r="W13" s="79">
        <v>896</v>
      </c>
      <c r="X13" s="79"/>
      <c r="Y13" s="79">
        <v>1126</v>
      </c>
      <c r="Z13" s="79">
        <v>170</v>
      </c>
      <c r="AA13" s="79">
        <v>1396</v>
      </c>
      <c r="AB13" s="79"/>
      <c r="AC13" s="87"/>
      <c r="AD13" s="87"/>
      <c r="AE13" s="87"/>
      <c r="AF13" s="87"/>
      <c r="AG13" s="79">
        <v>1534</v>
      </c>
      <c r="AH13" s="79">
        <v>325</v>
      </c>
      <c r="AI13" s="79">
        <v>1530</v>
      </c>
      <c r="AJ13" s="79"/>
      <c r="AK13" s="79">
        <f>109+AK12</f>
        <v>2460</v>
      </c>
      <c r="AL13" s="79">
        <f>8+AL12</f>
        <v>561</v>
      </c>
      <c r="AM13" s="79">
        <v>3194</v>
      </c>
      <c r="AN13" s="79"/>
      <c r="AO13" s="82">
        <v>512</v>
      </c>
      <c r="AP13" s="79">
        <f>123+AP12</f>
        <v>292</v>
      </c>
      <c r="AQ13" s="79">
        <v>1659</v>
      </c>
      <c r="AR13" s="79"/>
      <c r="AS13" s="79">
        <v>972</v>
      </c>
      <c r="AT13" s="79">
        <v>1092</v>
      </c>
      <c r="AU13" s="79">
        <f>AU12+129</f>
        <v>1088</v>
      </c>
      <c r="AV13" s="79"/>
      <c r="AW13" s="79">
        <v>615</v>
      </c>
      <c r="AX13" s="79">
        <v>424</v>
      </c>
      <c r="AY13" s="79">
        <v>1067</v>
      </c>
      <c r="AZ13" s="79"/>
      <c r="BA13" s="81"/>
      <c r="BB13" s="79"/>
      <c r="BC13" s="79"/>
      <c r="BD13" s="79"/>
      <c r="BE13" s="79">
        <v>1879</v>
      </c>
      <c r="BF13" s="79">
        <v>40</v>
      </c>
      <c r="BG13" s="79">
        <v>734</v>
      </c>
      <c r="BH13" s="79"/>
      <c r="BI13" s="79">
        <v>1490</v>
      </c>
      <c r="BJ13" s="79">
        <v>55</v>
      </c>
      <c r="BK13" s="79">
        <v>467</v>
      </c>
      <c r="BL13" s="79"/>
      <c r="BM13" s="79">
        <v>1501</v>
      </c>
      <c r="BN13" s="79">
        <v>93</v>
      </c>
      <c r="BO13" s="79">
        <v>691</v>
      </c>
      <c r="BP13" s="84"/>
      <c r="BQ13" s="79">
        <v>119</v>
      </c>
      <c r="BR13" s="79">
        <v>69</v>
      </c>
      <c r="BS13" s="79">
        <v>199</v>
      </c>
      <c r="BU13" s="50" t="s">
        <v>139</v>
      </c>
      <c r="BV13" s="35"/>
      <c r="BW13" s="35"/>
      <c r="BY13" s="79">
        <v>1135</v>
      </c>
      <c r="BZ13" s="79">
        <v>791</v>
      </c>
      <c r="CA13" s="79">
        <v>199</v>
      </c>
      <c r="CC13" s="79">
        <v>811</v>
      </c>
      <c r="CD13" s="35">
        <v>108</v>
      </c>
      <c r="CE13" s="35">
        <v>353</v>
      </c>
      <c r="CF13" s="84"/>
      <c r="CG13" s="54">
        <v>699</v>
      </c>
      <c r="CH13" s="54">
        <v>18</v>
      </c>
      <c r="CI13" s="54">
        <v>644</v>
      </c>
    </row>
    <row r="14" spans="1:92" ht="13.5" thickBot="1" x14ac:dyDescent="0.25">
      <c r="A14" s="35">
        <f t="shared" si="0"/>
        <v>44</v>
      </c>
      <c r="B14" s="78">
        <f t="shared" si="1"/>
        <v>40480</v>
      </c>
      <c r="C14" s="35" t="s">
        <v>59</v>
      </c>
      <c r="D14" s="78">
        <f t="shared" si="2"/>
        <v>40486</v>
      </c>
      <c r="E14" s="79">
        <v>2079</v>
      </c>
      <c r="F14" s="79">
        <v>989</v>
      </c>
      <c r="G14" s="79">
        <v>2006</v>
      </c>
      <c r="H14" s="79"/>
      <c r="I14" s="86">
        <v>1426</v>
      </c>
      <c r="J14" s="86">
        <v>772</v>
      </c>
      <c r="K14" s="86">
        <v>2219</v>
      </c>
      <c r="L14" s="79"/>
      <c r="M14" s="79">
        <v>1173</v>
      </c>
      <c r="N14" s="79">
        <v>235</v>
      </c>
      <c r="O14" s="79">
        <v>3455</v>
      </c>
      <c r="P14" s="79"/>
      <c r="Q14" s="79">
        <v>1031</v>
      </c>
      <c r="R14" s="79">
        <v>88</v>
      </c>
      <c r="S14" s="79">
        <v>5018</v>
      </c>
      <c r="T14" s="79"/>
      <c r="U14" s="79">
        <v>2122</v>
      </c>
      <c r="V14" s="79">
        <v>447</v>
      </c>
      <c r="W14" s="79">
        <v>901</v>
      </c>
      <c r="X14" s="79"/>
      <c r="Y14" s="79">
        <v>1144</v>
      </c>
      <c r="Z14" s="79">
        <v>178</v>
      </c>
      <c r="AA14" s="79">
        <v>1405</v>
      </c>
      <c r="AB14" s="79"/>
      <c r="AC14" s="79"/>
      <c r="AD14" s="79"/>
      <c r="AE14" s="79"/>
      <c r="AF14" s="79"/>
      <c r="AG14" s="79">
        <v>1579</v>
      </c>
      <c r="AH14" s="79">
        <v>348</v>
      </c>
      <c r="AI14" s="79">
        <v>1557</v>
      </c>
      <c r="AJ14" s="79"/>
      <c r="AK14" s="79">
        <f>93+AK13</f>
        <v>2553</v>
      </c>
      <c r="AL14" s="79">
        <f>19+AL13</f>
        <v>580</v>
      </c>
      <c r="AM14" s="79">
        <v>3558</v>
      </c>
      <c r="AN14" s="79"/>
      <c r="AO14" s="82">
        <v>546</v>
      </c>
      <c r="AP14" s="79">
        <f>73+AP13</f>
        <v>365</v>
      </c>
      <c r="AQ14" s="79">
        <v>1692</v>
      </c>
      <c r="AR14" s="79"/>
      <c r="AS14" s="79">
        <v>978</v>
      </c>
      <c r="AT14" s="79">
        <v>1094</v>
      </c>
      <c r="AU14" s="79">
        <f>AU13+6</f>
        <v>1094</v>
      </c>
      <c r="AV14" s="79"/>
      <c r="AW14" s="79">
        <v>698</v>
      </c>
      <c r="AX14" s="79">
        <v>454</v>
      </c>
      <c r="AY14" s="79">
        <v>1185</v>
      </c>
      <c r="AZ14" s="79"/>
      <c r="BA14" s="81"/>
      <c r="BB14" s="79"/>
      <c r="BC14" s="79"/>
      <c r="BD14" s="79"/>
      <c r="BE14" s="79">
        <v>1891</v>
      </c>
      <c r="BF14" s="79">
        <v>63</v>
      </c>
      <c r="BG14" s="79">
        <v>739</v>
      </c>
      <c r="BH14" s="79"/>
      <c r="BI14" s="79">
        <v>1527</v>
      </c>
      <c r="BJ14" s="79">
        <v>66</v>
      </c>
      <c r="BK14" s="79">
        <v>525</v>
      </c>
      <c r="BL14" s="79"/>
      <c r="BM14" s="79">
        <v>1502</v>
      </c>
      <c r="BN14" s="79">
        <v>94</v>
      </c>
      <c r="BO14" s="79">
        <v>693</v>
      </c>
      <c r="BP14" s="84"/>
      <c r="BQ14" s="79">
        <v>130</v>
      </c>
      <c r="BR14" s="79">
        <v>69</v>
      </c>
      <c r="BS14" s="79">
        <v>199</v>
      </c>
      <c r="BU14" s="35"/>
      <c r="BV14" s="35"/>
      <c r="BW14" s="35"/>
      <c r="BY14" s="79">
        <v>1194</v>
      </c>
      <c r="BZ14" s="79">
        <v>807</v>
      </c>
      <c r="CA14" s="54">
        <v>247</v>
      </c>
      <c r="CC14" s="79">
        <v>824</v>
      </c>
      <c r="CD14" s="153" t="s">
        <v>59</v>
      </c>
      <c r="CE14" s="35">
        <v>354</v>
      </c>
      <c r="CF14" s="84"/>
      <c r="CG14" s="54">
        <v>718</v>
      </c>
      <c r="CH14" s="54">
        <v>24</v>
      </c>
      <c r="CI14" s="54">
        <v>703</v>
      </c>
    </row>
    <row r="15" spans="1:92" ht="13.5" thickBot="1" x14ac:dyDescent="0.25">
      <c r="A15" s="35">
        <f t="shared" si="0"/>
        <v>45</v>
      </c>
      <c r="B15" s="78">
        <f t="shared" si="1"/>
        <v>40487</v>
      </c>
      <c r="C15" s="35" t="s">
        <v>59</v>
      </c>
      <c r="D15" s="78">
        <f t="shared" si="2"/>
        <v>40493</v>
      </c>
      <c r="E15" s="79">
        <v>2118</v>
      </c>
      <c r="F15" s="79">
        <v>998</v>
      </c>
      <c r="G15" s="79">
        <v>2025</v>
      </c>
      <c r="H15" s="79"/>
      <c r="I15" s="79"/>
      <c r="J15" s="79"/>
      <c r="K15" s="79"/>
      <c r="L15" s="79"/>
      <c r="M15" s="81">
        <v>1181</v>
      </c>
      <c r="N15" s="81">
        <v>247</v>
      </c>
      <c r="O15" s="81">
        <v>3880</v>
      </c>
      <c r="P15" s="79"/>
      <c r="Q15" s="81">
        <v>1039</v>
      </c>
      <c r="R15" s="81">
        <v>88</v>
      </c>
      <c r="S15" s="81">
        <v>5026</v>
      </c>
      <c r="T15" s="79"/>
      <c r="U15" s="79">
        <v>2122</v>
      </c>
      <c r="V15" s="79">
        <v>447</v>
      </c>
      <c r="W15" s="79">
        <v>901</v>
      </c>
      <c r="X15" s="79"/>
      <c r="Y15" s="79">
        <v>1180</v>
      </c>
      <c r="Z15" s="79">
        <v>197</v>
      </c>
      <c r="AA15" s="79">
        <v>1657</v>
      </c>
      <c r="AB15" s="79"/>
      <c r="AC15" s="79"/>
      <c r="AD15" s="79"/>
      <c r="AE15" s="79"/>
      <c r="AF15" s="79"/>
      <c r="AG15" s="79">
        <v>1600</v>
      </c>
      <c r="AH15" s="79">
        <v>359</v>
      </c>
      <c r="AI15" s="79">
        <v>1613</v>
      </c>
      <c r="AJ15" s="79"/>
      <c r="AK15" s="79">
        <f>28+AK14</f>
        <v>2581</v>
      </c>
      <c r="AL15" s="79">
        <v>587</v>
      </c>
      <c r="AM15" s="79">
        <v>3610</v>
      </c>
      <c r="AN15" s="79"/>
      <c r="AO15" s="82">
        <v>607</v>
      </c>
      <c r="AP15" s="79">
        <f>29+AP14</f>
        <v>394</v>
      </c>
      <c r="AQ15" s="79">
        <v>1721</v>
      </c>
      <c r="AR15" s="79"/>
      <c r="AS15" s="79">
        <v>1018</v>
      </c>
      <c r="AT15" s="79">
        <v>1095</v>
      </c>
      <c r="AU15" s="79">
        <f>AU14+9</f>
        <v>1103</v>
      </c>
      <c r="AV15" s="79"/>
      <c r="AW15" s="79">
        <v>744</v>
      </c>
      <c r="AX15" s="79">
        <v>471</v>
      </c>
      <c r="AY15" s="79">
        <v>1214</v>
      </c>
      <c r="AZ15" s="79"/>
      <c r="BA15" s="81"/>
      <c r="BB15" s="79"/>
      <c r="BC15" s="79"/>
      <c r="BD15" s="79"/>
      <c r="BE15" s="86">
        <v>1895</v>
      </c>
      <c r="BF15" s="86">
        <v>66</v>
      </c>
      <c r="BG15" s="86">
        <v>746</v>
      </c>
      <c r="BH15" s="81"/>
      <c r="BI15" s="81">
        <v>1561</v>
      </c>
      <c r="BJ15" s="81">
        <v>70</v>
      </c>
      <c r="BK15" s="81">
        <v>530</v>
      </c>
      <c r="BL15" s="81"/>
      <c r="BM15" s="79">
        <v>1527</v>
      </c>
      <c r="BN15" s="79">
        <v>128</v>
      </c>
      <c r="BO15" s="79">
        <v>696</v>
      </c>
      <c r="BP15" s="84"/>
      <c r="BQ15" s="79">
        <v>139</v>
      </c>
      <c r="BR15" s="79">
        <v>70</v>
      </c>
      <c r="BS15" s="79">
        <v>200</v>
      </c>
      <c r="BU15" s="35"/>
      <c r="BV15" s="35"/>
      <c r="BW15" s="35"/>
      <c r="BY15" s="79">
        <v>1235</v>
      </c>
      <c r="BZ15" s="79">
        <v>836</v>
      </c>
      <c r="CA15" s="79">
        <v>484</v>
      </c>
      <c r="CC15" s="79">
        <v>825</v>
      </c>
      <c r="CD15" s="35">
        <v>114</v>
      </c>
      <c r="CE15" s="35">
        <v>367</v>
      </c>
      <c r="CF15" s="84"/>
      <c r="CG15" s="34">
        <v>720</v>
      </c>
      <c r="CH15" s="34">
        <v>26</v>
      </c>
      <c r="CI15" s="34">
        <v>713</v>
      </c>
    </row>
    <row r="16" spans="1:92" ht="13.5" thickBot="1" x14ac:dyDescent="0.25">
      <c r="A16" s="35">
        <f t="shared" si="0"/>
        <v>46</v>
      </c>
      <c r="B16" s="78">
        <f t="shared" si="1"/>
        <v>40494</v>
      </c>
      <c r="C16" s="35" t="s">
        <v>59</v>
      </c>
      <c r="D16" s="78">
        <f t="shared" si="2"/>
        <v>40500</v>
      </c>
      <c r="E16" s="81">
        <v>2139</v>
      </c>
      <c r="F16" s="81">
        <v>1010</v>
      </c>
      <c r="G16" s="81">
        <v>2034</v>
      </c>
      <c r="H16" s="79"/>
      <c r="I16" s="79"/>
      <c r="J16" s="79"/>
      <c r="K16" s="79"/>
      <c r="L16" s="79"/>
      <c r="M16" s="86">
        <v>1181</v>
      </c>
      <c r="N16" s="86">
        <v>249</v>
      </c>
      <c r="O16" s="86">
        <v>3884</v>
      </c>
      <c r="P16" s="79"/>
      <c r="Q16" s="86">
        <v>1056</v>
      </c>
      <c r="R16" s="86">
        <v>97</v>
      </c>
      <c r="S16" s="86">
        <v>5189</v>
      </c>
      <c r="T16" s="79"/>
      <c r="U16" s="79">
        <v>2128</v>
      </c>
      <c r="V16" s="79">
        <v>447</v>
      </c>
      <c r="W16" s="79">
        <v>906</v>
      </c>
      <c r="X16" s="79"/>
      <c r="Y16" s="79">
        <v>1191</v>
      </c>
      <c r="Z16" s="79">
        <v>201</v>
      </c>
      <c r="AA16" s="79">
        <v>1670</v>
      </c>
      <c r="AB16" s="79"/>
      <c r="AC16" s="79"/>
      <c r="AD16" s="79"/>
      <c r="AE16" s="79"/>
      <c r="AF16" s="79"/>
      <c r="AG16" s="79">
        <v>1675</v>
      </c>
      <c r="AH16" s="79">
        <v>362</v>
      </c>
      <c r="AI16" s="79">
        <v>1654</v>
      </c>
      <c r="AJ16" s="79"/>
      <c r="AK16" s="86">
        <f>28+AK15</f>
        <v>2609</v>
      </c>
      <c r="AL16" s="86">
        <v>589</v>
      </c>
      <c r="AM16" s="86">
        <v>3616</v>
      </c>
      <c r="AN16" s="87"/>
      <c r="AO16" s="82">
        <v>710</v>
      </c>
      <c r="AP16" s="79">
        <f>56+AP15</f>
        <v>450</v>
      </c>
      <c r="AQ16" s="79">
        <v>1752</v>
      </c>
      <c r="AR16" s="79"/>
      <c r="AS16" s="79">
        <v>1072</v>
      </c>
      <c r="AT16" s="79">
        <v>1095</v>
      </c>
      <c r="AU16" s="79">
        <f>AU15+8</f>
        <v>1111</v>
      </c>
      <c r="AV16" s="88"/>
      <c r="AW16" s="79">
        <v>831</v>
      </c>
      <c r="AX16" s="79">
        <v>483</v>
      </c>
      <c r="AY16" s="79">
        <v>1248</v>
      </c>
      <c r="AZ16" s="79"/>
      <c r="BA16" s="89" t="s">
        <v>140</v>
      </c>
      <c r="BB16" s="79"/>
      <c r="BC16" s="79"/>
      <c r="BD16" s="79"/>
      <c r="BE16" s="88"/>
      <c r="BF16" s="88"/>
      <c r="BG16" s="88"/>
      <c r="BH16" s="88"/>
      <c r="BI16" s="81">
        <v>1570</v>
      </c>
      <c r="BJ16" s="81">
        <v>71</v>
      </c>
      <c r="BK16" s="81">
        <v>532</v>
      </c>
      <c r="BL16" s="81"/>
      <c r="BM16" s="79">
        <v>1579</v>
      </c>
      <c r="BN16" s="79">
        <v>155</v>
      </c>
      <c r="BO16" s="79">
        <v>712</v>
      </c>
      <c r="BP16" s="84"/>
      <c r="BQ16" s="86">
        <v>144</v>
      </c>
      <c r="BR16" s="86">
        <v>71</v>
      </c>
      <c r="BS16" s="86">
        <v>225</v>
      </c>
      <c r="BU16" s="35"/>
      <c r="BV16" s="35"/>
      <c r="BW16" s="35"/>
      <c r="BY16" s="90">
        <v>1237</v>
      </c>
      <c r="BZ16" s="90">
        <v>838</v>
      </c>
      <c r="CA16" s="34">
        <v>486</v>
      </c>
      <c r="CC16" s="90">
        <v>825</v>
      </c>
      <c r="CD16" s="230">
        <v>114</v>
      </c>
      <c r="CE16" s="230">
        <v>369</v>
      </c>
      <c r="CF16" s="84"/>
      <c r="CG16" s="88"/>
      <c r="CH16" s="234"/>
      <c r="CI16" s="234"/>
    </row>
    <row r="17" spans="1:86" ht="13.5" thickBot="1" x14ac:dyDescent="0.25">
      <c r="A17" s="35">
        <f t="shared" si="0"/>
        <v>47</v>
      </c>
      <c r="B17" s="78">
        <f t="shared" si="1"/>
        <v>40501</v>
      </c>
      <c r="C17" s="35" t="s">
        <v>59</v>
      </c>
      <c r="D17" s="78">
        <f t="shared" si="2"/>
        <v>40507</v>
      </c>
      <c r="E17" s="86">
        <v>2140</v>
      </c>
      <c r="F17" s="86">
        <v>1010</v>
      </c>
      <c r="G17" s="86">
        <v>2034</v>
      </c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6">
        <v>2143</v>
      </c>
      <c r="V17" s="86">
        <v>448</v>
      </c>
      <c r="W17" s="86">
        <v>919</v>
      </c>
      <c r="X17" s="79"/>
      <c r="Y17" s="86">
        <v>1191</v>
      </c>
      <c r="Z17" s="86">
        <v>202</v>
      </c>
      <c r="AA17" s="86">
        <v>1677</v>
      </c>
      <c r="AB17" s="79"/>
      <c r="AC17" s="79"/>
      <c r="AD17" s="79"/>
      <c r="AE17" s="79"/>
      <c r="AF17" s="79"/>
      <c r="AG17" s="86">
        <v>1677</v>
      </c>
      <c r="AH17" s="86">
        <v>362</v>
      </c>
      <c r="AI17" s="86">
        <v>1654</v>
      </c>
      <c r="AJ17" s="79"/>
      <c r="AK17" s="81"/>
      <c r="AL17" s="81"/>
      <c r="AM17" s="81"/>
      <c r="AN17" s="79"/>
      <c r="AO17" s="82">
        <v>805</v>
      </c>
      <c r="AP17" s="79">
        <v>559</v>
      </c>
      <c r="AQ17" s="79">
        <v>2120</v>
      </c>
      <c r="AR17" s="79"/>
      <c r="AS17" s="90">
        <v>1095</v>
      </c>
      <c r="AT17" s="90">
        <v>1095</v>
      </c>
      <c r="AU17" s="90">
        <f>AU16+1</f>
        <v>1112</v>
      </c>
      <c r="AV17" s="79"/>
      <c r="AW17" s="79">
        <v>873</v>
      </c>
      <c r="AX17" s="79">
        <v>492</v>
      </c>
      <c r="AY17" s="79">
        <v>1280</v>
      </c>
      <c r="AZ17" s="79"/>
      <c r="BA17" s="89" t="s">
        <v>141</v>
      </c>
      <c r="BB17" s="79"/>
      <c r="BC17" s="79"/>
      <c r="BD17" s="79"/>
      <c r="BE17" s="81"/>
      <c r="BF17" s="81"/>
      <c r="BG17" s="81"/>
      <c r="BH17" s="81"/>
      <c r="BI17" s="86">
        <v>1574</v>
      </c>
      <c r="BJ17" s="86">
        <v>71</v>
      </c>
      <c r="BK17" s="86">
        <v>532</v>
      </c>
      <c r="BL17" s="88"/>
      <c r="BM17" s="79">
        <v>1588</v>
      </c>
      <c r="BN17" s="79">
        <v>156</v>
      </c>
      <c r="BO17" s="79">
        <v>715</v>
      </c>
      <c r="BP17" s="84"/>
      <c r="BQ17" s="79"/>
      <c r="BR17" s="79"/>
      <c r="BS17" s="79"/>
      <c r="CC17" s="87"/>
      <c r="CD17" s="234"/>
      <c r="CE17" s="234"/>
      <c r="CF17" s="30"/>
      <c r="CG17" s="30"/>
      <c r="CH17" s="30"/>
    </row>
    <row r="18" spans="1:86" ht="13.5" thickBot="1" x14ac:dyDescent="0.25">
      <c r="A18" s="35">
        <f t="shared" si="0"/>
        <v>48</v>
      </c>
      <c r="B18" s="78">
        <f t="shared" si="1"/>
        <v>40508</v>
      </c>
      <c r="C18" s="35" t="s">
        <v>59</v>
      </c>
      <c r="D18" s="78">
        <f t="shared" si="2"/>
        <v>40514</v>
      </c>
      <c r="E18" s="79"/>
      <c r="F18" s="79"/>
      <c r="G18" s="79" t="s">
        <v>142</v>
      </c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87"/>
      <c r="AH18" s="87"/>
      <c r="AI18" s="87"/>
      <c r="AJ18" s="79"/>
      <c r="AK18" s="81"/>
      <c r="AL18" s="81"/>
      <c r="AM18" s="81"/>
      <c r="AN18" s="79"/>
      <c r="AO18" s="82">
        <v>816</v>
      </c>
      <c r="AP18" s="81">
        <v>564</v>
      </c>
      <c r="AQ18" s="79">
        <v>2132</v>
      </c>
      <c r="AR18" s="79"/>
      <c r="AS18" s="79"/>
      <c r="AT18" s="79"/>
      <c r="AU18" s="79"/>
      <c r="AV18" s="79"/>
      <c r="AW18" s="90">
        <v>875</v>
      </c>
      <c r="AX18" s="90">
        <v>494</v>
      </c>
      <c r="AY18" s="90">
        <v>1280</v>
      </c>
      <c r="AZ18" s="88"/>
      <c r="BA18" s="89" t="s">
        <v>143</v>
      </c>
      <c r="BB18" s="81"/>
      <c r="BC18" s="79"/>
      <c r="BD18" s="79"/>
      <c r="BE18" s="81"/>
      <c r="BF18" s="81"/>
      <c r="BG18" s="81"/>
      <c r="BH18" s="81"/>
      <c r="BI18" s="88"/>
      <c r="BJ18" s="88"/>
      <c r="BK18" s="88"/>
      <c r="BL18" s="88"/>
      <c r="BM18" s="86">
        <v>1589</v>
      </c>
      <c r="BN18" s="86">
        <v>156</v>
      </c>
      <c r="BO18" s="86">
        <v>718</v>
      </c>
      <c r="BP18" s="84"/>
      <c r="BQ18" s="88"/>
      <c r="BR18" s="88"/>
      <c r="BS18" s="88"/>
    </row>
    <row r="19" spans="1:86" ht="13.5" thickBot="1" x14ac:dyDescent="0.25">
      <c r="A19" s="35">
        <f t="shared" si="0"/>
        <v>49</v>
      </c>
      <c r="B19" s="78">
        <f t="shared" si="1"/>
        <v>40515</v>
      </c>
      <c r="C19" s="35" t="s">
        <v>59</v>
      </c>
      <c r="D19" s="78">
        <f t="shared" si="2"/>
        <v>40521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87"/>
      <c r="AH19" s="87"/>
      <c r="AI19" s="87"/>
      <c r="AJ19" s="79"/>
      <c r="AK19" s="79"/>
      <c r="AL19" s="79"/>
      <c r="AM19" s="79"/>
      <c r="AN19" s="79"/>
      <c r="AO19" s="86">
        <v>822</v>
      </c>
      <c r="AP19" s="86">
        <v>571</v>
      </c>
      <c r="AQ19" s="86">
        <v>2145</v>
      </c>
      <c r="AR19" s="79"/>
      <c r="AS19" s="79"/>
      <c r="AT19" s="79"/>
      <c r="AU19" s="79"/>
      <c r="AV19" s="79"/>
      <c r="AW19" s="79"/>
      <c r="AX19" s="79"/>
      <c r="AY19" s="79"/>
      <c r="AZ19" s="79"/>
      <c r="BA19" s="81"/>
      <c r="BB19" s="81"/>
      <c r="BC19" s="81"/>
      <c r="BD19" s="79"/>
      <c r="BE19" s="81"/>
      <c r="BF19" s="81"/>
      <c r="BG19" s="81"/>
      <c r="BH19" s="81"/>
      <c r="BI19" s="81"/>
      <c r="BJ19" s="81"/>
      <c r="BK19" s="81"/>
      <c r="BL19" s="81"/>
      <c r="BM19" s="79"/>
      <c r="BN19" s="79"/>
      <c r="BO19" s="79"/>
    </row>
    <row r="20" spans="1:86" x14ac:dyDescent="0.2">
      <c r="A20" s="35">
        <f t="shared" si="0"/>
        <v>50</v>
      </c>
      <c r="B20" s="78">
        <f t="shared" si="1"/>
        <v>40522</v>
      </c>
      <c r="C20" s="35" t="s">
        <v>59</v>
      </c>
      <c r="D20" s="78">
        <f t="shared" si="2"/>
        <v>40528</v>
      </c>
      <c r="AO20" s="30"/>
      <c r="AP20" s="234"/>
      <c r="AQ20" s="234"/>
      <c r="BA20" s="35"/>
      <c r="BB20" s="234"/>
      <c r="BC20" s="234"/>
    </row>
    <row r="21" spans="1:86" x14ac:dyDescent="0.2">
      <c r="AO21" s="35"/>
      <c r="AP21" s="234"/>
      <c r="AQ21" s="234"/>
      <c r="BA21" s="91"/>
      <c r="BB21" s="234"/>
      <c r="BC21" s="234"/>
    </row>
    <row r="22" spans="1:86" x14ac:dyDescent="0.2">
      <c r="AO22" s="234"/>
      <c r="AP22" s="234"/>
      <c r="AQ22" s="234"/>
      <c r="BA22" s="234"/>
      <c r="BB22" s="234"/>
      <c r="BC22" s="234"/>
    </row>
    <row r="23" spans="1:86" x14ac:dyDescent="0.2">
      <c r="A23" s="30" t="s">
        <v>144</v>
      </c>
      <c r="AO23" s="234"/>
      <c r="BA23" s="234"/>
      <c r="BC23" s="35"/>
    </row>
    <row r="25" spans="1:86" x14ac:dyDescent="0.2">
      <c r="A25" s="35"/>
    </row>
    <row r="26" spans="1:86" x14ac:dyDescent="0.2">
      <c r="A26" s="231"/>
      <c r="B26" s="75"/>
      <c r="C26" s="75"/>
      <c r="D26" s="75"/>
    </row>
    <row r="27" spans="1:86" x14ac:dyDescent="0.2">
      <c r="A27" s="35"/>
      <c r="B27" s="78"/>
      <c r="C27" s="35"/>
      <c r="D27" s="78"/>
      <c r="F27" s="62"/>
      <c r="G27" s="62"/>
    </row>
    <row r="28" spans="1:86" x14ac:dyDescent="0.2">
      <c r="A28" s="35"/>
      <c r="B28" s="78"/>
      <c r="C28" s="35"/>
      <c r="D28" s="78"/>
      <c r="F28" s="62"/>
      <c r="G28" s="62"/>
    </row>
    <row r="29" spans="1:86" x14ac:dyDescent="0.2">
      <c r="A29" s="35"/>
      <c r="B29" s="78"/>
      <c r="C29" s="35"/>
      <c r="D29" s="78"/>
      <c r="F29" s="62"/>
      <c r="G29" s="62"/>
    </row>
    <row r="30" spans="1:86" x14ac:dyDescent="0.2">
      <c r="A30" s="35"/>
      <c r="B30" s="78"/>
      <c r="C30" s="35"/>
      <c r="D30" s="78"/>
      <c r="E30" s="62"/>
      <c r="F30" s="62"/>
      <c r="G30" s="62"/>
    </row>
    <row r="31" spans="1:86" x14ac:dyDescent="0.2">
      <c r="A31" s="35"/>
      <c r="B31" s="78"/>
      <c r="C31" s="35"/>
      <c r="D31" s="78"/>
      <c r="E31" s="62"/>
      <c r="F31" s="62"/>
      <c r="G31" s="62"/>
    </row>
    <row r="32" spans="1:86" x14ac:dyDescent="0.2">
      <c r="A32" s="35"/>
      <c r="B32" s="78"/>
      <c r="C32" s="35"/>
      <c r="D32" s="78"/>
      <c r="E32" s="62"/>
      <c r="F32" s="62"/>
      <c r="G32" s="62"/>
    </row>
    <row r="33" spans="1:7" x14ac:dyDescent="0.2">
      <c r="A33" s="35"/>
      <c r="B33" s="78"/>
      <c r="C33" s="35"/>
      <c r="D33" s="78"/>
      <c r="E33" s="62"/>
      <c r="F33" s="62"/>
      <c r="G33" s="62"/>
    </row>
    <row r="34" spans="1:7" x14ac:dyDescent="0.2">
      <c r="A34" s="35"/>
      <c r="B34" s="78"/>
      <c r="C34" s="35"/>
      <c r="D34" s="78"/>
      <c r="E34" s="62"/>
      <c r="F34" s="62"/>
      <c r="G34" s="62"/>
    </row>
    <row r="35" spans="1:7" x14ac:dyDescent="0.2">
      <c r="A35" s="35"/>
      <c r="B35" s="78"/>
      <c r="C35" s="35"/>
      <c r="D35" s="78"/>
      <c r="E35" s="62"/>
      <c r="F35" s="62"/>
      <c r="G35" s="62"/>
    </row>
    <row r="36" spans="1:7" x14ac:dyDescent="0.2">
      <c r="A36" s="35"/>
      <c r="B36" s="78"/>
      <c r="C36" s="35"/>
      <c r="D36" s="78"/>
      <c r="E36" s="62"/>
      <c r="F36" s="62"/>
      <c r="G36" s="62"/>
    </row>
    <row r="37" spans="1:7" x14ac:dyDescent="0.2">
      <c r="A37" s="35"/>
      <c r="B37" s="78"/>
      <c r="C37" s="35"/>
      <c r="D37" s="78"/>
      <c r="E37" s="62"/>
      <c r="F37" s="46"/>
      <c r="G37" s="62"/>
    </row>
    <row r="38" spans="1:7" x14ac:dyDescent="0.2">
      <c r="A38" s="35"/>
      <c r="B38" s="78"/>
      <c r="C38" s="35"/>
      <c r="D38" s="78"/>
      <c r="E38" s="62"/>
      <c r="G38" s="62"/>
    </row>
    <row r="39" spans="1:7" x14ac:dyDescent="0.2">
      <c r="A39" s="35"/>
      <c r="B39" s="78"/>
      <c r="C39" s="35"/>
      <c r="D39" s="78"/>
      <c r="E39" s="62"/>
      <c r="G39" s="46"/>
    </row>
    <row r="40" spans="1:7" x14ac:dyDescent="0.2">
      <c r="A40" s="35"/>
      <c r="B40" s="78"/>
      <c r="C40" s="35"/>
      <c r="D40" s="78"/>
      <c r="E40" s="46"/>
    </row>
  </sheetData>
  <mergeCells count="9">
    <mergeCell ref="CK2:CM2"/>
    <mergeCell ref="CG2:CI2"/>
    <mergeCell ref="CC2:CE2"/>
    <mergeCell ref="AW2:AY2"/>
    <mergeCell ref="BI2:BK2"/>
    <mergeCell ref="BM2:BO2"/>
    <mergeCell ref="BQ2:BS2"/>
    <mergeCell ref="BU2:BW2"/>
    <mergeCell ref="BY2:CA2"/>
  </mergeCells>
  <printOptions horizontalCentered="1"/>
  <pageMargins left="0.5" right="0.5" top="1" bottom="1" header="0.5" footer="0.5"/>
  <pageSetup scale="89" orientation="landscape" r:id="rId1"/>
  <headerFooter alignWithMargins="0"/>
  <colBreaks count="4" manualBreakCount="4">
    <brk id="16" max="40" man="1"/>
    <brk id="28" max="40" man="1"/>
    <brk id="40" max="40" man="1"/>
    <brk id="52" max="4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3CC4-3A2C-44BD-BAC0-A744B45FC0CC}">
  <dimension ref="A1:CR40"/>
  <sheetViews>
    <sheetView workbookViewId="0">
      <pane xSplit="1" topLeftCell="BS1" activePane="topRight" state="frozen"/>
      <selection pane="topRight" activeCell="CO2" sqref="CO2"/>
    </sheetView>
  </sheetViews>
  <sheetFormatPr defaultRowHeight="12.75" x14ac:dyDescent="0.2"/>
  <cols>
    <col min="1" max="1" width="6.7109375" customWidth="1"/>
    <col min="2" max="2" width="11" customWidth="1"/>
    <col min="3" max="3" width="1.7109375" customWidth="1"/>
    <col min="4" max="4" width="9.28515625" customWidth="1"/>
    <col min="5" max="5" width="2.42578125" customWidth="1"/>
    <col min="6" max="8" width="9.85546875" customWidth="1"/>
    <col min="9" max="9" width="2.7109375" customWidth="1"/>
    <col min="10" max="12" width="9.85546875" customWidth="1"/>
    <col min="13" max="13" width="2.7109375" customWidth="1"/>
    <col min="14" max="16" width="9.85546875" customWidth="1"/>
    <col min="17" max="17" width="2.7109375" customWidth="1"/>
    <col min="18" max="20" width="9.85546875" customWidth="1"/>
    <col min="21" max="21" width="2.7109375" customWidth="1"/>
    <col min="22" max="24" width="9.85546875" customWidth="1"/>
    <col min="25" max="25" width="2.7109375" customWidth="1"/>
    <col min="26" max="28" width="9.85546875" customWidth="1"/>
    <col min="29" max="29" width="2.7109375" customWidth="1"/>
    <col min="30" max="32" width="9.85546875" customWidth="1"/>
    <col min="33" max="33" width="2.7109375" customWidth="1"/>
    <col min="34" max="35" width="9.85546875" customWidth="1"/>
    <col min="36" max="36" width="9.85546875" style="40" customWidth="1"/>
    <col min="37" max="37" width="2.7109375" customWidth="1"/>
    <col min="38" max="40" width="9.85546875" customWidth="1"/>
    <col min="41" max="41" width="2.7109375" customWidth="1"/>
    <col min="42" max="44" width="9.85546875" customWidth="1"/>
    <col min="45" max="45" width="2.7109375" customWidth="1"/>
    <col min="46" max="48" width="9.85546875" customWidth="1"/>
    <col min="49" max="49" width="2.7109375" customWidth="1"/>
    <col min="50" max="52" width="9.85546875" customWidth="1"/>
    <col min="53" max="53" width="2.85546875" customWidth="1"/>
    <col min="54" max="56" width="9.85546875" customWidth="1"/>
    <col min="57" max="57" width="3.5703125" customWidth="1"/>
    <col min="58" max="60" width="9.85546875" style="40" customWidth="1"/>
    <col min="61" max="61" width="3.5703125" style="40" customWidth="1"/>
    <col min="64" max="64" width="10.28515625" bestFit="1" customWidth="1"/>
    <col min="65" max="65" width="2.7109375" customWidth="1"/>
    <col min="68" max="68" width="10.28515625" bestFit="1" customWidth="1"/>
    <col min="69" max="69" width="2.7109375" customWidth="1"/>
    <col min="70" max="70" width="9.42578125" bestFit="1" customWidth="1"/>
    <col min="72" max="72" width="10.28515625" bestFit="1" customWidth="1"/>
    <col min="73" max="73" width="4.140625" customWidth="1"/>
    <col min="74" max="74" width="9.5703125" bestFit="1" customWidth="1"/>
    <col min="75" max="75" width="9.42578125" bestFit="1" customWidth="1"/>
    <col min="76" max="76" width="10.28515625" bestFit="1" customWidth="1"/>
    <col min="77" max="77" width="4" customWidth="1"/>
    <col min="80" max="80" width="10.28515625" bestFit="1" customWidth="1"/>
    <col min="81" max="81" width="3.7109375" customWidth="1"/>
    <col min="84" max="84" width="9.5703125" customWidth="1"/>
    <col min="85" max="85" width="3.5703125" customWidth="1"/>
    <col min="88" max="88" width="9.5703125" customWidth="1"/>
    <col min="89" max="89" width="3.5703125" customWidth="1"/>
  </cols>
  <sheetData>
    <row r="1" spans="1:96" s="2" customFormat="1" x14ac:dyDescent="0.2">
      <c r="B1" s="92"/>
      <c r="C1" s="92"/>
      <c r="D1" s="92"/>
      <c r="E1" s="92"/>
      <c r="F1" s="92" t="s">
        <v>205</v>
      </c>
      <c r="G1" s="92"/>
      <c r="H1" s="92"/>
      <c r="I1" s="92"/>
      <c r="J1" s="92"/>
      <c r="K1" s="93"/>
      <c r="L1" s="93"/>
      <c r="M1" s="93"/>
      <c r="N1" s="93"/>
      <c r="O1" s="93"/>
      <c r="P1" s="93"/>
      <c r="R1" s="92" t="str">
        <f>F1</f>
        <v>Trinity River Hatchery, cumulative weekly trapping totals, 2004-2025.</v>
      </c>
      <c r="S1" s="92"/>
      <c r="T1" s="92"/>
      <c r="U1" s="92"/>
      <c r="V1" s="92"/>
      <c r="W1" s="92"/>
      <c r="X1" s="92"/>
      <c r="Y1" s="92"/>
      <c r="Z1" s="92"/>
      <c r="AA1" s="93"/>
      <c r="AB1" s="93"/>
      <c r="AC1" s="93"/>
      <c r="AD1" s="92" t="str">
        <f>F1</f>
        <v>Trinity River Hatchery, cumulative weekly trapping totals, 2004-2025.</v>
      </c>
      <c r="AE1" s="93"/>
      <c r="AF1" s="93"/>
      <c r="AJ1" s="94"/>
      <c r="AP1" s="92" t="str">
        <f>F1</f>
        <v>Trinity River Hatchery, cumulative weekly trapping totals, 2004-2025.</v>
      </c>
      <c r="AQ1" s="92"/>
      <c r="AR1" s="92"/>
      <c r="AS1" s="92"/>
      <c r="AT1" s="92"/>
      <c r="AU1" s="92"/>
      <c r="AV1" s="92"/>
      <c r="AW1" s="92"/>
      <c r="AX1" s="92"/>
      <c r="AY1" s="93"/>
      <c r="AZ1" s="93"/>
      <c r="BA1" s="93"/>
      <c r="BB1" s="92" t="str">
        <f>F1</f>
        <v>Trinity River Hatchery, cumulative weekly trapping totals, 2004-2025.</v>
      </c>
      <c r="BC1" s="93"/>
      <c r="BD1" s="93"/>
      <c r="BE1" s="93"/>
      <c r="BF1" s="94"/>
      <c r="BG1" s="94"/>
      <c r="BH1" s="94"/>
      <c r="BI1" s="94"/>
      <c r="CN1" s="269" t="s">
        <v>205</v>
      </c>
    </row>
    <row r="2" spans="1:96" s="2" customFormat="1" x14ac:dyDescent="0.2">
      <c r="B2" s="3"/>
      <c r="C2" s="3"/>
      <c r="D2" s="3"/>
      <c r="E2" s="3"/>
      <c r="F2" s="307" t="s">
        <v>145</v>
      </c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256"/>
      <c r="R2" s="307" t="s">
        <v>145</v>
      </c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"/>
      <c r="AD2" s="307" t="s">
        <v>145</v>
      </c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P2" s="307" t="s">
        <v>145</v>
      </c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F2" s="94"/>
      <c r="BG2" s="94"/>
      <c r="BH2" s="94"/>
      <c r="BI2" s="94"/>
    </row>
    <row r="3" spans="1:96" s="30" customFormat="1" x14ac:dyDescent="0.2">
      <c r="A3" s="234" t="s">
        <v>38</v>
      </c>
      <c r="F3" s="100"/>
      <c r="G3" s="233">
        <v>2004</v>
      </c>
      <c r="H3" s="235"/>
      <c r="I3" s="234"/>
      <c r="J3" s="100"/>
      <c r="K3" s="233">
        <v>2005</v>
      </c>
      <c r="L3" s="235"/>
      <c r="M3" s="234"/>
      <c r="N3" s="100"/>
      <c r="O3" s="233">
        <v>2006</v>
      </c>
      <c r="P3" s="235"/>
      <c r="Q3" s="234"/>
      <c r="R3" s="100"/>
      <c r="S3" s="233">
        <v>2007</v>
      </c>
      <c r="T3" s="235"/>
      <c r="U3" s="234"/>
      <c r="V3" s="100"/>
      <c r="W3" s="233">
        <v>2008</v>
      </c>
      <c r="X3" s="235"/>
      <c r="Y3" s="234"/>
      <c r="Z3" s="100"/>
      <c r="AA3" s="233">
        <v>2009</v>
      </c>
      <c r="AB3" s="235"/>
      <c r="AD3" s="100"/>
      <c r="AE3" s="233">
        <v>2010</v>
      </c>
      <c r="AF3" s="235"/>
      <c r="AH3" s="100"/>
      <c r="AI3" s="233">
        <v>2011</v>
      </c>
      <c r="AJ3" s="235"/>
      <c r="AL3" s="100"/>
      <c r="AM3" s="233">
        <v>2012</v>
      </c>
      <c r="AN3" s="235"/>
      <c r="AP3" s="100"/>
      <c r="AQ3" s="233">
        <v>2013</v>
      </c>
      <c r="AR3" s="235"/>
      <c r="AS3" s="255"/>
      <c r="AT3" s="233"/>
      <c r="AU3" s="233">
        <v>2014</v>
      </c>
      <c r="AV3" s="235"/>
      <c r="AW3" s="98"/>
      <c r="AX3" s="233"/>
      <c r="AY3" s="233">
        <v>2015</v>
      </c>
      <c r="AZ3" s="235"/>
      <c r="BB3" s="100"/>
      <c r="BC3" s="233">
        <v>2016</v>
      </c>
      <c r="BD3" s="235"/>
      <c r="BE3" s="250"/>
      <c r="BF3" s="100"/>
      <c r="BG3" s="233">
        <v>2017</v>
      </c>
      <c r="BH3" s="235"/>
      <c r="BI3" s="250"/>
      <c r="BJ3" s="100"/>
      <c r="BK3" s="233">
        <v>2018</v>
      </c>
      <c r="BL3" s="235"/>
      <c r="BN3" s="239"/>
      <c r="BO3" s="233">
        <v>2019</v>
      </c>
      <c r="BP3" s="96"/>
      <c r="BR3" s="239"/>
      <c r="BS3" s="233">
        <v>2020</v>
      </c>
      <c r="BT3" s="96"/>
      <c r="BV3" s="97"/>
      <c r="BW3" s="43">
        <v>2021</v>
      </c>
      <c r="BX3" s="95"/>
      <c r="BY3" s="136"/>
      <c r="BZ3" s="308">
        <v>2022</v>
      </c>
      <c r="CA3" s="288"/>
      <c r="CB3" s="288"/>
      <c r="CD3" s="288">
        <v>2023</v>
      </c>
      <c r="CE3" s="288"/>
      <c r="CF3" s="288"/>
      <c r="CH3" s="288">
        <v>2024</v>
      </c>
      <c r="CI3" s="288"/>
      <c r="CJ3" s="288"/>
      <c r="CL3" s="288">
        <v>2025</v>
      </c>
      <c r="CM3" s="288"/>
      <c r="CN3" s="288"/>
      <c r="CP3" s="306"/>
      <c r="CQ3" s="306"/>
      <c r="CR3" s="306"/>
    </row>
    <row r="4" spans="1:96" s="30" customFormat="1" x14ac:dyDescent="0.2">
      <c r="A4" s="230" t="s">
        <v>47</v>
      </c>
      <c r="B4" s="31" t="s">
        <v>128</v>
      </c>
      <c r="C4" s="31"/>
      <c r="D4" s="31"/>
      <c r="E4" s="32"/>
      <c r="F4" s="240" t="s">
        <v>34</v>
      </c>
      <c r="G4" s="230" t="s">
        <v>35</v>
      </c>
      <c r="H4" s="99" t="s">
        <v>36</v>
      </c>
      <c r="I4" s="234"/>
      <c r="J4" s="240" t="s">
        <v>34</v>
      </c>
      <c r="K4" s="230" t="s">
        <v>35</v>
      </c>
      <c r="L4" s="99" t="s">
        <v>36</v>
      </c>
      <c r="M4" s="234"/>
      <c r="N4" s="240" t="s">
        <v>34</v>
      </c>
      <c r="O4" s="230" t="s">
        <v>35</v>
      </c>
      <c r="P4" s="99" t="s">
        <v>36</v>
      </c>
      <c r="Q4" s="234"/>
      <c r="R4" s="240" t="s">
        <v>34</v>
      </c>
      <c r="S4" s="230" t="s">
        <v>35</v>
      </c>
      <c r="T4" s="99" t="s">
        <v>36</v>
      </c>
      <c r="U4" s="234"/>
      <c r="V4" s="240" t="s">
        <v>34</v>
      </c>
      <c r="W4" s="230" t="s">
        <v>35</v>
      </c>
      <c r="X4" s="99" t="s">
        <v>36</v>
      </c>
      <c r="Y4" s="234"/>
      <c r="Z4" s="240" t="s">
        <v>34</v>
      </c>
      <c r="AA4" s="230" t="s">
        <v>35</v>
      </c>
      <c r="AB4" s="99" t="s">
        <v>36</v>
      </c>
      <c r="AD4" s="240" t="s">
        <v>34</v>
      </c>
      <c r="AE4" s="230" t="s">
        <v>35</v>
      </c>
      <c r="AF4" s="99" t="s">
        <v>36</v>
      </c>
      <c r="AH4" s="240" t="s">
        <v>34</v>
      </c>
      <c r="AI4" s="230" t="s">
        <v>35</v>
      </c>
      <c r="AJ4" s="99" t="s">
        <v>36</v>
      </c>
      <c r="AL4" s="240" t="s">
        <v>34</v>
      </c>
      <c r="AM4" s="230" t="s">
        <v>35</v>
      </c>
      <c r="AN4" s="99" t="s">
        <v>36</v>
      </c>
      <c r="AP4" s="240" t="s">
        <v>34</v>
      </c>
      <c r="AQ4" s="230" t="s">
        <v>35</v>
      </c>
      <c r="AR4" s="99" t="s">
        <v>36</v>
      </c>
      <c r="AT4" s="240" t="s">
        <v>34</v>
      </c>
      <c r="AU4" s="230" t="s">
        <v>35</v>
      </c>
      <c r="AV4" s="99" t="s">
        <v>36</v>
      </c>
      <c r="AW4" s="98"/>
      <c r="AX4" s="240" t="s">
        <v>34</v>
      </c>
      <c r="AY4" s="230" t="s">
        <v>35</v>
      </c>
      <c r="AZ4" s="99" t="s">
        <v>36</v>
      </c>
      <c r="BB4" s="240" t="s">
        <v>34</v>
      </c>
      <c r="BC4" s="230" t="s">
        <v>35</v>
      </c>
      <c r="BD4" s="99" t="s">
        <v>36</v>
      </c>
      <c r="BE4" s="250"/>
      <c r="BF4" s="240" t="s">
        <v>34</v>
      </c>
      <c r="BG4" s="230" t="s">
        <v>35</v>
      </c>
      <c r="BH4" s="99" t="s">
        <v>36</v>
      </c>
      <c r="BI4" s="250"/>
      <c r="BJ4" s="240" t="s">
        <v>34</v>
      </c>
      <c r="BK4" s="230" t="s">
        <v>35</v>
      </c>
      <c r="BL4" s="99" t="s">
        <v>36</v>
      </c>
      <c r="BN4" s="240" t="s">
        <v>34</v>
      </c>
      <c r="BO4" s="230" t="s">
        <v>35</v>
      </c>
      <c r="BP4" s="99" t="s">
        <v>36</v>
      </c>
      <c r="BR4" s="240" t="s">
        <v>34</v>
      </c>
      <c r="BS4" s="230" t="s">
        <v>35</v>
      </c>
      <c r="BT4" s="99" t="s">
        <v>36</v>
      </c>
      <c r="BV4" s="100" t="s">
        <v>34</v>
      </c>
      <c r="BW4" s="233" t="s">
        <v>35</v>
      </c>
      <c r="BX4" s="235" t="s">
        <v>36</v>
      </c>
      <c r="BY4" s="136"/>
      <c r="BZ4" s="233" t="s">
        <v>34</v>
      </c>
      <c r="CA4" s="233" t="s">
        <v>35</v>
      </c>
      <c r="CB4" s="235" t="s">
        <v>36</v>
      </c>
      <c r="CD4" s="100" t="s">
        <v>34</v>
      </c>
      <c r="CE4" s="233" t="s">
        <v>35</v>
      </c>
      <c r="CF4" s="235" t="s">
        <v>36</v>
      </c>
      <c r="CH4" s="100" t="s">
        <v>34</v>
      </c>
      <c r="CI4" s="233" t="s">
        <v>35</v>
      </c>
      <c r="CJ4" s="235" t="s">
        <v>36</v>
      </c>
      <c r="CL4" s="100" t="s">
        <v>34</v>
      </c>
      <c r="CM4" s="233" t="s">
        <v>35</v>
      </c>
      <c r="CN4" s="235" t="s">
        <v>36</v>
      </c>
      <c r="CP4" s="234"/>
      <c r="CQ4" s="234"/>
      <c r="CR4" s="234"/>
    </row>
    <row r="5" spans="1:96" x14ac:dyDescent="0.2">
      <c r="A5" s="40">
        <v>34</v>
      </c>
      <c r="B5" s="41">
        <v>40410</v>
      </c>
      <c r="C5" s="35" t="s">
        <v>59</v>
      </c>
      <c r="D5" s="41">
        <v>40416</v>
      </c>
      <c r="E5" s="41"/>
      <c r="F5" s="132"/>
      <c r="H5" s="103"/>
      <c r="J5" s="251"/>
      <c r="K5" s="47"/>
      <c r="L5" s="102"/>
      <c r="N5" s="251"/>
      <c r="O5" s="47"/>
      <c r="P5" s="102"/>
      <c r="R5" s="251"/>
      <c r="S5" s="47"/>
      <c r="T5" s="102"/>
      <c r="V5" s="251"/>
      <c r="W5" s="47"/>
      <c r="X5" s="102"/>
      <c r="Z5" s="132"/>
      <c r="AB5" s="103"/>
      <c r="AD5" s="132"/>
      <c r="AF5" s="103"/>
      <c r="AH5" s="104"/>
      <c r="AI5" s="40"/>
      <c r="AJ5" s="101"/>
      <c r="AL5" s="132"/>
      <c r="AN5" s="103"/>
      <c r="AP5" s="132"/>
      <c r="AR5" s="103"/>
      <c r="AT5" s="254" t="s">
        <v>146</v>
      </c>
      <c r="AU5" s="40"/>
      <c r="AV5" s="101"/>
      <c r="AW5" s="101"/>
      <c r="AX5" s="245" t="s">
        <v>146</v>
      </c>
      <c r="AY5" s="47"/>
      <c r="AZ5" s="102"/>
      <c r="BB5" s="245" t="s">
        <v>146</v>
      </c>
      <c r="BC5" s="47"/>
      <c r="BD5" s="102"/>
      <c r="BE5" s="102"/>
      <c r="BF5" s="245" t="s">
        <v>146</v>
      </c>
      <c r="BH5" s="247"/>
      <c r="BJ5" s="245" t="s">
        <v>146</v>
      </c>
      <c r="BK5" s="40"/>
      <c r="BL5" s="101"/>
      <c r="BN5" s="132"/>
      <c r="BP5" s="103"/>
      <c r="BR5" s="132"/>
      <c r="BT5" s="103"/>
      <c r="BV5" s="104"/>
      <c r="BW5" s="40"/>
      <c r="BX5" s="101"/>
      <c r="BY5" s="128"/>
      <c r="CC5" s="128"/>
      <c r="CD5" s="129"/>
      <c r="CE5" s="130"/>
      <c r="CF5" s="131"/>
      <c r="CH5" s="129"/>
      <c r="CI5" s="130"/>
      <c r="CJ5" s="131"/>
      <c r="CL5" s="132"/>
      <c r="CN5" s="103"/>
    </row>
    <row r="6" spans="1:96" x14ac:dyDescent="0.2">
      <c r="A6" s="40">
        <f t="shared" ref="A6:A23" si="0">A5+1</f>
        <v>35</v>
      </c>
      <c r="B6" s="41">
        <f t="shared" ref="B6:B18" si="1">B5+7</f>
        <v>40417</v>
      </c>
      <c r="C6" s="35" t="s">
        <v>59</v>
      </c>
      <c r="D6" s="41">
        <f t="shared" ref="D6:D18" si="2">D5+7</f>
        <v>40423</v>
      </c>
      <c r="E6" s="41"/>
      <c r="F6" s="251" t="s">
        <v>146</v>
      </c>
      <c r="H6" s="103"/>
      <c r="J6" s="251" t="s">
        <v>146</v>
      </c>
      <c r="K6" s="47"/>
      <c r="L6" s="102"/>
      <c r="N6" s="251" t="s">
        <v>146</v>
      </c>
      <c r="O6" s="47"/>
      <c r="P6" s="102"/>
      <c r="R6" s="251" t="s">
        <v>146</v>
      </c>
      <c r="S6" s="47"/>
      <c r="T6" s="102"/>
      <c r="V6" s="251" t="s">
        <v>146</v>
      </c>
      <c r="W6" s="47"/>
      <c r="X6" s="102"/>
      <c r="Z6" s="251"/>
      <c r="AB6" s="103"/>
      <c r="AD6" s="251" t="s">
        <v>146</v>
      </c>
      <c r="AF6" s="103"/>
      <c r="AH6" s="104" t="s">
        <v>146</v>
      </c>
      <c r="AI6" s="40"/>
      <c r="AJ6" s="101"/>
      <c r="AL6" s="104" t="s">
        <v>146</v>
      </c>
      <c r="AN6" s="103"/>
      <c r="AP6" s="132"/>
      <c r="AR6" s="103"/>
      <c r="AT6" s="104">
        <v>144</v>
      </c>
      <c r="AU6" s="40">
        <v>0</v>
      </c>
      <c r="AV6" s="101">
        <v>5</v>
      </c>
      <c r="AW6" s="101"/>
      <c r="AX6" s="251"/>
      <c r="AY6" s="47"/>
      <c r="AZ6" s="102"/>
      <c r="BB6" s="251"/>
      <c r="BC6" s="47"/>
      <c r="BD6" s="102"/>
      <c r="BE6" s="102"/>
      <c r="BF6" s="104"/>
      <c r="BH6" s="101"/>
      <c r="BJ6" s="132"/>
      <c r="BL6" s="103"/>
      <c r="BN6" s="132"/>
      <c r="BP6" s="103"/>
      <c r="BR6" s="132"/>
      <c r="BT6" s="103"/>
      <c r="BV6" s="104"/>
      <c r="BW6" s="40"/>
      <c r="BX6" s="101"/>
      <c r="BY6" s="128"/>
      <c r="CC6" s="128"/>
      <c r="CD6" s="132"/>
      <c r="CF6" s="103"/>
      <c r="CH6" s="132"/>
      <c r="CJ6" s="103"/>
      <c r="CL6" s="132">
        <v>111</v>
      </c>
      <c r="CM6" s="217">
        <v>0</v>
      </c>
      <c r="CN6" s="135">
        <v>1</v>
      </c>
    </row>
    <row r="7" spans="1:96" x14ac:dyDescent="0.2">
      <c r="A7" s="40">
        <f t="shared" si="0"/>
        <v>36</v>
      </c>
      <c r="B7" s="41">
        <f t="shared" si="1"/>
        <v>40424</v>
      </c>
      <c r="C7" s="35" t="s">
        <v>59</v>
      </c>
      <c r="D7" s="41">
        <f t="shared" si="2"/>
        <v>40430</v>
      </c>
      <c r="E7" s="41"/>
      <c r="F7" s="251">
        <v>212</v>
      </c>
      <c r="G7" s="47">
        <v>0</v>
      </c>
      <c r="H7" s="102">
        <v>14</v>
      </c>
      <c r="J7" s="251">
        <v>109</v>
      </c>
      <c r="K7" s="47">
        <v>0</v>
      </c>
      <c r="L7" s="102">
        <v>0</v>
      </c>
      <c r="N7" s="251">
        <v>6</v>
      </c>
      <c r="O7" s="47">
        <v>0</v>
      </c>
      <c r="P7" s="102">
        <v>1</v>
      </c>
      <c r="R7" s="132"/>
      <c r="T7" s="102"/>
      <c r="V7" s="251">
        <v>66</v>
      </c>
      <c r="W7" s="47">
        <v>0</v>
      </c>
      <c r="X7" s="102">
        <v>0</v>
      </c>
      <c r="Z7" s="251">
        <v>106</v>
      </c>
      <c r="AA7" s="47">
        <v>0</v>
      </c>
      <c r="AB7" s="102">
        <v>2</v>
      </c>
      <c r="AD7" s="251">
        <v>119</v>
      </c>
      <c r="AE7" s="47"/>
      <c r="AF7" s="102">
        <v>0</v>
      </c>
      <c r="AH7" s="251">
        <v>162</v>
      </c>
      <c r="AI7" s="40"/>
      <c r="AJ7" s="102">
        <v>1</v>
      </c>
      <c r="AL7" s="104">
        <v>63</v>
      </c>
      <c r="AM7" s="47">
        <v>0</v>
      </c>
      <c r="AN7" s="102">
        <v>4</v>
      </c>
      <c r="AO7" s="47"/>
      <c r="AP7" s="245">
        <v>120</v>
      </c>
      <c r="AQ7" s="47">
        <v>0</v>
      </c>
      <c r="AR7" s="102">
        <v>3</v>
      </c>
      <c r="AS7" s="105"/>
      <c r="AT7" s="104">
        <v>259</v>
      </c>
      <c r="AU7" s="40">
        <v>0</v>
      </c>
      <c r="AV7" s="101">
        <v>11</v>
      </c>
      <c r="AW7" s="101"/>
      <c r="AX7" s="251">
        <v>169</v>
      </c>
      <c r="AY7" s="47">
        <v>0</v>
      </c>
      <c r="AZ7" s="102">
        <v>2</v>
      </c>
      <c r="BB7" s="251">
        <v>260</v>
      </c>
      <c r="BC7" s="47"/>
      <c r="BD7" s="102">
        <v>0</v>
      </c>
      <c r="BE7" s="102"/>
      <c r="BF7" s="104">
        <v>29</v>
      </c>
      <c r="BG7" s="40">
        <v>0</v>
      </c>
      <c r="BH7" s="101">
        <v>3</v>
      </c>
      <c r="BJ7" s="104">
        <v>21</v>
      </c>
      <c r="BK7" s="40">
        <v>0</v>
      </c>
      <c r="BL7" s="101">
        <v>1</v>
      </c>
      <c r="BN7" s="241">
        <v>201</v>
      </c>
      <c r="BO7" s="107">
        <v>0</v>
      </c>
      <c r="BP7" s="108">
        <v>3</v>
      </c>
      <c r="BR7" s="241">
        <v>81</v>
      </c>
      <c r="BS7" s="106">
        <v>0</v>
      </c>
      <c r="BT7" s="109">
        <v>0</v>
      </c>
      <c r="BU7" s="106"/>
      <c r="BV7" s="110">
        <v>124</v>
      </c>
      <c r="BW7" s="111">
        <v>0</v>
      </c>
      <c r="BX7" s="112">
        <v>1</v>
      </c>
      <c r="BY7" s="128"/>
      <c r="BZ7" s="113">
        <v>509</v>
      </c>
      <c r="CA7" s="40">
        <v>0</v>
      </c>
      <c r="CB7" s="40">
        <v>5</v>
      </c>
      <c r="CC7" s="128"/>
      <c r="CD7" s="133">
        <v>240</v>
      </c>
      <c r="CE7" s="209">
        <v>0</v>
      </c>
      <c r="CF7" s="135">
        <v>2</v>
      </c>
      <c r="CH7" s="207">
        <v>114</v>
      </c>
      <c r="CI7">
        <v>0</v>
      </c>
      <c r="CJ7" s="215">
        <v>0</v>
      </c>
      <c r="CL7" s="133">
        <v>340</v>
      </c>
      <c r="CM7" s="217">
        <v>0</v>
      </c>
      <c r="CN7" s="135">
        <v>1</v>
      </c>
      <c r="CP7" s="113"/>
      <c r="CQ7" s="40"/>
      <c r="CR7" s="113"/>
    </row>
    <row r="8" spans="1:96" x14ac:dyDescent="0.2">
      <c r="A8" s="40">
        <f t="shared" si="0"/>
        <v>37</v>
      </c>
      <c r="B8" s="41">
        <f t="shared" si="1"/>
        <v>40431</v>
      </c>
      <c r="C8" s="35" t="s">
        <v>59</v>
      </c>
      <c r="D8" s="41">
        <f t="shared" si="2"/>
        <v>40437</v>
      </c>
      <c r="E8" s="41"/>
      <c r="F8" s="251">
        <v>870</v>
      </c>
      <c r="G8" s="47">
        <v>0</v>
      </c>
      <c r="H8" s="102">
        <v>19</v>
      </c>
      <c r="J8" s="251">
        <v>572</v>
      </c>
      <c r="K8" s="47">
        <v>0</v>
      </c>
      <c r="L8" s="102">
        <v>2</v>
      </c>
      <c r="N8" s="251">
        <v>193</v>
      </c>
      <c r="O8" s="47">
        <v>0</v>
      </c>
      <c r="P8" s="102">
        <v>2</v>
      </c>
      <c r="R8" s="251">
        <v>132</v>
      </c>
      <c r="S8" s="47">
        <v>0</v>
      </c>
      <c r="T8" s="102">
        <v>5</v>
      </c>
      <c r="V8" s="251">
        <v>338</v>
      </c>
      <c r="W8" s="47">
        <v>0</v>
      </c>
      <c r="X8" s="102">
        <v>0</v>
      </c>
      <c r="Z8" s="251">
        <v>235</v>
      </c>
      <c r="AA8" s="47">
        <v>0</v>
      </c>
      <c r="AB8" s="102">
        <v>3</v>
      </c>
      <c r="AD8" s="251">
        <v>609</v>
      </c>
      <c r="AE8" s="47"/>
      <c r="AF8" s="102">
        <v>2</v>
      </c>
      <c r="AH8" s="251">
        <v>644</v>
      </c>
      <c r="AI8" s="40"/>
      <c r="AJ8" s="102">
        <v>2</v>
      </c>
      <c r="AL8" s="104">
        <v>389</v>
      </c>
      <c r="AM8" s="47">
        <v>0</v>
      </c>
      <c r="AN8" s="102">
        <v>0</v>
      </c>
      <c r="AO8" s="47"/>
      <c r="AP8" s="245">
        <v>494</v>
      </c>
      <c r="AQ8" s="47">
        <v>0</v>
      </c>
      <c r="AR8" s="102">
        <v>6</v>
      </c>
      <c r="AS8" s="105"/>
      <c r="AT8" s="104">
        <v>781</v>
      </c>
      <c r="AU8" s="40">
        <v>0</v>
      </c>
      <c r="AV8" s="101">
        <v>12</v>
      </c>
      <c r="AW8" s="101"/>
      <c r="AX8" s="251">
        <v>415</v>
      </c>
      <c r="AY8" s="47">
        <v>0</v>
      </c>
      <c r="AZ8" s="102">
        <v>19</v>
      </c>
      <c r="BB8" s="251">
        <v>721</v>
      </c>
      <c r="BC8" s="47"/>
      <c r="BD8" s="102">
        <v>4</v>
      </c>
      <c r="BE8" s="102"/>
      <c r="BF8" s="104">
        <v>97</v>
      </c>
      <c r="BG8" s="40">
        <v>0</v>
      </c>
      <c r="BH8" s="101">
        <v>4</v>
      </c>
      <c r="BJ8" s="104">
        <v>199</v>
      </c>
      <c r="BK8" s="40">
        <v>0</v>
      </c>
      <c r="BL8" s="101">
        <v>1</v>
      </c>
      <c r="BN8" s="242">
        <v>1089</v>
      </c>
      <c r="BO8" s="107">
        <v>0</v>
      </c>
      <c r="BP8" s="115">
        <v>4</v>
      </c>
      <c r="BR8" s="242">
        <v>202</v>
      </c>
      <c r="BS8" s="114">
        <v>0</v>
      </c>
      <c r="BT8" s="109">
        <v>1</v>
      </c>
      <c r="BU8" s="106"/>
      <c r="BV8" s="110">
        <v>665</v>
      </c>
      <c r="BW8" s="111">
        <v>0</v>
      </c>
      <c r="BX8" s="112">
        <v>4</v>
      </c>
      <c r="BY8" s="128"/>
      <c r="BZ8" s="113">
        <v>1222</v>
      </c>
      <c r="CA8" s="40">
        <v>0</v>
      </c>
      <c r="CB8" s="40">
        <v>7</v>
      </c>
      <c r="CC8" s="128"/>
      <c r="CD8" s="133">
        <v>818</v>
      </c>
      <c r="CE8" s="209">
        <v>0</v>
      </c>
      <c r="CF8" s="135">
        <v>4</v>
      </c>
      <c r="CH8" s="207">
        <v>484</v>
      </c>
      <c r="CI8">
        <v>0</v>
      </c>
      <c r="CJ8" s="216">
        <v>3</v>
      </c>
      <c r="CL8" s="133">
        <v>882</v>
      </c>
      <c r="CM8" s="217">
        <v>0</v>
      </c>
      <c r="CN8" s="135">
        <v>2</v>
      </c>
      <c r="CP8" s="113"/>
      <c r="CQ8" s="40"/>
      <c r="CR8" s="113"/>
    </row>
    <row r="9" spans="1:96" x14ac:dyDescent="0.2">
      <c r="A9" s="40">
        <f t="shared" si="0"/>
        <v>38</v>
      </c>
      <c r="B9" s="41">
        <f t="shared" si="1"/>
        <v>40438</v>
      </c>
      <c r="C9" s="35" t="s">
        <v>59</v>
      </c>
      <c r="D9" s="41">
        <f t="shared" si="2"/>
        <v>40444</v>
      </c>
      <c r="E9" s="41"/>
      <c r="F9" s="251">
        <v>2888</v>
      </c>
      <c r="G9" s="47">
        <v>0</v>
      </c>
      <c r="H9" s="102">
        <v>20</v>
      </c>
      <c r="J9" s="251">
        <v>1798</v>
      </c>
      <c r="K9" s="47">
        <v>0</v>
      </c>
      <c r="L9" s="102">
        <v>5</v>
      </c>
      <c r="N9" s="251">
        <v>591</v>
      </c>
      <c r="O9" s="47">
        <v>0</v>
      </c>
      <c r="P9" s="102">
        <v>4</v>
      </c>
      <c r="R9" s="251">
        <v>748</v>
      </c>
      <c r="S9" s="47">
        <v>0</v>
      </c>
      <c r="T9" s="102">
        <v>5</v>
      </c>
      <c r="V9" s="251">
        <v>1006</v>
      </c>
      <c r="W9" s="47">
        <v>0</v>
      </c>
      <c r="X9" s="102">
        <v>1</v>
      </c>
      <c r="Z9" s="251">
        <v>953</v>
      </c>
      <c r="AA9" s="47">
        <v>0</v>
      </c>
      <c r="AB9" s="102">
        <v>5</v>
      </c>
      <c r="AD9" s="251">
        <v>1174</v>
      </c>
      <c r="AE9" s="47"/>
      <c r="AF9" s="102">
        <v>3</v>
      </c>
      <c r="AH9" s="251">
        <v>1903</v>
      </c>
      <c r="AI9" s="40"/>
      <c r="AJ9" s="102">
        <v>3</v>
      </c>
      <c r="AL9" s="104">
        <v>1441</v>
      </c>
      <c r="AM9" s="47">
        <v>0</v>
      </c>
      <c r="AN9" s="102">
        <v>0</v>
      </c>
      <c r="AO9" s="47"/>
      <c r="AP9" s="245">
        <v>1245</v>
      </c>
      <c r="AQ9" s="47">
        <v>0</v>
      </c>
      <c r="AR9" s="102">
        <v>8</v>
      </c>
      <c r="AS9" s="105"/>
      <c r="AT9" s="104">
        <v>1642</v>
      </c>
      <c r="AU9" s="40">
        <v>1</v>
      </c>
      <c r="AV9" s="101">
        <v>35</v>
      </c>
      <c r="AW9" s="101"/>
      <c r="AX9" s="251">
        <v>1260</v>
      </c>
      <c r="AY9" s="47">
        <v>0</v>
      </c>
      <c r="AZ9" s="102">
        <v>43</v>
      </c>
      <c r="BB9" s="251">
        <v>1320</v>
      </c>
      <c r="BC9" s="47"/>
      <c r="BD9" s="102">
        <v>8</v>
      </c>
      <c r="BE9" s="102"/>
      <c r="BF9" s="104">
        <v>358</v>
      </c>
      <c r="BG9" s="40">
        <v>0</v>
      </c>
      <c r="BH9" s="101">
        <v>4</v>
      </c>
      <c r="BJ9" s="104">
        <v>725</v>
      </c>
      <c r="BK9" s="40">
        <v>0</v>
      </c>
      <c r="BL9" s="101">
        <v>2</v>
      </c>
      <c r="BN9" s="242">
        <v>2718</v>
      </c>
      <c r="BO9" s="107">
        <v>0</v>
      </c>
      <c r="BP9" s="115">
        <v>5</v>
      </c>
      <c r="BR9" s="242">
        <v>621</v>
      </c>
      <c r="BS9" s="114">
        <v>0</v>
      </c>
      <c r="BT9" s="109">
        <v>2</v>
      </c>
      <c r="BU9" s="106"/>
      <c r="BV9" s="110">
        <v>1214</v>
      </c>
      <c r="BW9" s="111">
        <v>0</v>
      </c>
      <c r="BX9" s="112">
        <v>8</v>
      </c>
      <c r="BY9" s="128"/>
      <c r="BZ9" s="113">
        <v>2903</v>
      </c>
      <c r="CA9" s="40">
        <v>0</v>
      </c>
      <c r="CB9" s="40">
        <v>8</v>
      </c>
      <c r="CC9" s="128"/>
      <c r="CD9" s="133">
        <v>1656</v>
      </c>
      <c r="CE9" s="209">
        <v>0</v>
      </c>
      <c r="CF9" s="135">
        <v>8</v>
      </c>
      <c r="CH9" s="207">
        <v>869</v>
      </c>
      <c r="CI9">
        <v>0</v>
      </c>
      <c r="CJ9" s="216">
        <v>4</v>
      </c>
      <c r="CL9" s="133">
        <v>3138</v>
      </c>
      <c r="CM9" s="217">
        <v>0</v>
      </c>
      <c r="CN9" s="135">
        <v>2</v>
      </c>
      <c r="CP9" s="113"/>
      <c r="CQ9" s="40"/>
      <c r="CR9" s="113"/>
    </row>
    <row r="10" spans="1:96" x14ac:dyDescent="0.2">
      <c r="A10" s="40">
        <f t="shared" si="0"/>
        <v>39</v>
      </c>
      <c r="B10" s="41">
        <f t="shared" si="1"/>
        <v>40445</v>
      </c>
      <c r="C10" s="35" t="s">
        <v>59</v>
      </c>
      <c r="D10" s="41">
        <f t="shared" si="2"/>
        <v>40451</v>
      </c>
      <c r="E10" s="41"/>
      <c r="F10" s="251">
        <v>4535</v>
      </c>
      <c r="G10" s="47">
        <v>0</v>
      </c>
      <c r="H10" s="102">
        <v>20</v>
      </c>
      <c r="J10" s="251">
        <v>5334</v>
      </c>
      <c r="K10" s="47">
        <v>0</v>
      </c>
      <c r="L10" s="102">
        <v>7</v>
      </c>
      <c r="N10" s="251">
        <v>1452</v>
      </c>
      <c r="O10" s="47">
        <v>2</v>
      </c>
      <c r="P10" s="102">
        <v>4</v>
      </c>
      <c r="R10" s="251">
        <v>2635</v>
      </c>
      <c r="S10" s="47">
        <v>0</v>
      </c>
      <c r="T10" s="102">
        <v>9</v>
      </c>
      <c r="V10" s="251">
        <v>2495</v>
      </c>
      <c r="W10" s="47">
        <v>0</v>
      </c>
      <c r="X10" s="102">
        <v>4</v>
      </c>
      <c r="Z10" s="251">
        <v>1963</v>
      </c>
      <c r="AA10" s="47">
        <v>0</v>
      </c>
      <c r="AB10" s="102">
        <v>6</v>
      </c>
      <c r="AD10" s="251">
        <v>2029</v>
      </c>
      <c r="AE10" s="47"/>
      <c r="AF10" s="102">
        <v>4</v>
      </c>
      <c r="AH10" s="251">
        <v>4083</v>
      </c>
      <c r="AI10" s="40"/>
      <c r="AJ10" s="102">
        <v>7</v>
      </c>
      <c r="AL10" s="104">
        <v>4006</v>
      </c>
      <c r="AM10" s="47">
        <v>0</v>
      </c>
      <c r="AN10" s="102">
        <v>9</v>
      </c>
      <c r="AO10" s="47"/>
      <c r="AP10" s="245">
        <v>2243</v>
      </c>
      <c r="AQ10" s="47">
        <v>0</v>
      </c>
      <c r="AR10" s="102">
        <v>13</v>
      </c>
      <c r="AS10" s="105"/>
      <c r="AT10" s="104">
        <v>3295</v>
      </c>
      <c r="AU10" s="40">
        <v>5</v>
      </c>
      <c r="AV10" s="101">
        <v>100</v>
      </c>
      <c r="AW10" s="101"/>
      <c r="AX10" s="251">
        <v>1687</v>
      </c>
      <c r="AY10" s="47">
        <v>1</v>
      </c>
      <c r="AZ10" s="102">
        <v>58</v>
      </c>
      <c r="BB10" s="251">
        <v>1747</v>
      </c>
      <c r="BC10" s="47"/>
      <c r="BD10" s="102">
        <v>11</v>
      </c>
      <c r="BE10" s="102"/>
      <c r="BF10" s="104">
        <v>891</v>
      </c>
      <c r="BG10" s="40">
        <v>0</v>
      </c>
      <c r="BH10" s="101">
        <v>4</v>
      </c>
      <c r="BJ10" s="104">
        <v>1542</v>
      </c>
      <c r="BK10" s="40">
        <v>0</v>
      </c>
      <c r="BL10" s="101">
        <v>3</v>
      </c>
      <c r="BN10" s="242">
        <v>3625</v>
      </c>
      <c r="BO10" s="107">
        <v>0</v>
      </c>
      <c r="BP10" s="115">
        <v>5</v>
      </c>
      <c r="BR10" s="242">
        <v>950</v>
      </c>
      <c r="BS10" s="114">
        <v>0</v>
      </c>
      <c r="BT10" s="109">
        <v>3</v>
      </c>
      <c r="BU10" s="106"/>
      <c r="BV10" s="110">
        <v>1654</v>
      </c>
      <c r="BW10" s="111">
        <v>0</v>
      </c>
      <c r="BX10" s="112">
        <v>10</v>
      </c>
      <c r="BY10" s="128"/>
      <c r="BZ10" s="113">
        <v>3691</v>
      </c>
      <c r="CA10" s="40">
        <v>0</v>
      </c>
      <c r="CB10" s="40">
        <v>22</v>
      </c>
      <c r="CC10" s="128"/>
      <c r="CD10" s="133">
        <v>2449</v>
      </c>
      <c r="CE10" s="209">
        <v>0</v>
      </c>
      <c r="CF10" s="135">
        <v>14</v>
      </c>
      <c r="CH10" s="207">
        <v>1335</v>
      </c>
      <c r="CI10">
        <v>0</v>
      </c>
      <c r="CJ10" s="216">
        <v>6</v>
      </c>
      <c r="CL10" s="133">
        <v>5213</v>
      </c>
      <c r="CM10" s="217">
        <v>0</v>
      </c>
      <c r="CN10" s="135">
        <v>8</v>
      </c>
      <c r="CP10" s="113"/>
      <c r="CQ10" s="40"/>
      <c r="CR10" s="113"/>
    </row>
    <row r="11" spans="1:96" ht="15" thickBot="1" x14ac:dyDescent="0.25">
      <c r="A11" s="40">
        <f t="shared" si="0"/>
        <v>40</v>
      </c>
      <c r="B11" s="41">
        <f t="shared" si="1"/>
        <v>40452</v>
      </c>
      <c r="C11" s="35" t="s">
        <v>59</v>
      </c>
      <c r="D11" s="41">
        <f t="shared" si="2"/>
        <v>40458</v>
      </c>
      <c r="E11" s="41"/>
      <c r="F11" s="251">
        <v>6017</v>
      </c>
      <c r="G11" s="47">
        <v>11</v>
      </c>
      <c r="H11" s="102">
        <v>27</v>
      </c>
      <c r="J11" s="251">
        <v>6584</v>
      </c>
      <c r="K11" s="47">
        <v>8</v>
      </c>
      <c r="L11" s="102">
        <v>13</v>
      </c>
      <c r="N11" s="251">
        <v>2661</v>
      </c>
      <c r="O11" s="47">
        <v>8</v>
      </c>
      <c r="P11" s="102">
        <v>8</v>
      </c>
      <c r="R11" s="251">
        <v>5499</v>
      </c>
      <c r="S11" s="47">
        <v>0</v>
      </c>
      <c r="T11" s="102">
        <v>16</v>
      </c>
      <c r="V11" s="251">
        <v>3659</v>
      </c>
      <c r="W11" s="47">
        <v>5</v>
      </c>
      <c r="X11" s="102">
        <v>12</v>
      </c>
      <c r="Z11" s="251">
        <v>2836</v>
      </c>
      <c r="AA11" s="47">
        <v>1</v>
      </c>
      <c r="AB11" s="102">
        <v>7</v>
      </c>
      <c r="AD11" s="251">
        <v>2702</v>
      </c>
      <c r="AE11" s="47">
        <v>6</v>
      </c>
      <c r="AF11" s="102">
        <v>6</v>
      </c>
      <c r="AH11" s="251">
        <v>5777</v>
      </c>
      <c r="AI11" s="40">
        <v>1</v>
      </c>
      <c r="AJ11" s="102">
        <v>20</v>
      </c>
      <c r="AL11" s="104">
        <v>5733</v>
      </c>
      <c r="AM11" s="47">
        <v>3</v>
      </c>
      <c r="AN11" s="102">
        <v>15</v>
      </c>
      <c r="AO11" s="47"/>
      <c r="AP11" s="245">
        <v>2519</v>
      </c>
      <c r="AQ11" s="47">
        <v>4</v>
      </c>
      <c r="AR11" s="102">
        <v>15</v>
      </c>
      <c r="AS11" s="105"/>
      <c r="AT11" s="240" t="s">
        <v>147</v>
      </c>
      <c r="AU11" s="40">
        <v>19</v>
      </c>
      <c r="AV11" s="101">
        <v>118</v>
      </c>
      <c r="AW11" s="101"/>
      <c r="AX11" s="245">
        <v>1881</v>
      </c>
      <c r="AY11" s="47">
        <v>11</v>
      </c>
      <c r="AZ11" s="102">
        <v>65</v>
      </c>
      <c r="BB11" s="245">
        <v>2107</v>
      </c>
      <c r="BC11" s="47"/>
      <c r="BD11" s="102">
        <v>14</v>
      </c>
      <c r="BE11" s="102"/>
      <c r="BF11" s="55" t="s">
        <v>148</v>
      </c>
      <c r="BG11" s="40">
        <v>0</v>
      </c>
      <c r="BH11" s="248">
        <v>4</v>
      </c>
      <c r="BJ11" s="55" t="s">
        <v>149</v>
      </c>
      <c r="BK11" s="40">
        <v>0</v>
      </c>
      <c r="BL11" s="101">
        <v>7</v>
      </c>
      <c r="BN11" s="242">
        <v>4160</v>
      </c>
      <c r="BO11" s="107">
        <v>0</v>
      </c>
      <c r="BP11" s="115">
        <v>5</v>
      </c>
      <c r="BR11" s="242">
        <v>1160</v>
      </c>
      <c r="BS11" s="114">
        <v>0</v>
      </c>
      <c r="BT11" s="109">
        <v>3</v>
      </c>
      <c r="BU11" s="106"/>
      <c r="BV11" s="116" t="s">
        <v>150</v>
      </c>
      <c r="BW11" s="111">
        <v>0</v>
      </c>
      <c r="BX11" s="112">
        <v>13</v>
      </c>
      <c r="BY11" s="128"/>
      <c r="BZ11" s="204" t="s">
        <v>151</v>
      </c>
      <c r="CA11" s="40">
        <v>1</v>
      </c>
      <c r="CB11" s="40">
        <v>25</v>
      </c>
      <c r="CC11" s="128"/>
      <c r="CD11" s="133">
        <v>2896</v>
      </c>
      <c r="CE11" s="113">
        <v>2</v>
      </c>
      <c r="CF11" s="135">
        <v>18</v>
      </c>
      <c r="CH11" s="207">
        <v>1511</v>
      </c>
      <c r="CI11">
        <v>0</v>
      </c>
      <c r="CJ11" s="216">
        <v>13</v>
      </c>
      <c r="CL11" s="133">
        <v>6873</v>
      </c>
      <c r="CM11" s="217">
        <v>0</v>
      </c>
      <c r="CN11" s="135">
        <v>15</v>
      </c>
      <c r="CP11" s="113"/>
      <c r="CQ11" s="40"/>
      <c r="CR11" s="113"/>
    </row>
    <row r="12" spans="1:96" ht="14.25" customHeight="1" x14ac:dyDescent="0.2">
      <c r="A12" s="40">
        <f t="shared" si="0"/>
        <v>41</v>
      </c>
      <c r="B12" s="41">
        <f t="shared" si="1"/>
        <v>40459</v>
      </c>
      <c r="C12" s="35" t="s">
        <v>59</v>
      </c>
      <c r="D12" s="41">
        <f t="shared" si="2"/>
        <v>40465</v>
      </c>
      <c r="E12" s="41"/>
      <c r="F12" s="252" t="s">
        <v>185</v>
      </c>
      <c r="G12" s="47">
        <v>51</v>
      </c>
      <c r="H12" s="102">
        <v>29</v>
      </c>
      <c r="J12" s="252" t="s">
        <v>195</v>
      </c>
      <c r="K12" s="47">
        <v>22</v>
      </c>
      <c r="L12" s="102">
        <v>14</v>
      </c>
      <c r="N12" s="252" t="s">
        <v>197</v>
      </c>
      <c r="O12" s="47">
        <v>100</v>
      </c>
      <c r="P12" s="102">
        <v>33</v>
      </c>
      <c r="R12" s="252" t="s">
        <v>199</v>
      </c>
      <c r="S12" s="47">
        <v>2</v>
      </c>
      <c r="T12" s="102">
        <v>71</v>
      </c>
      <c r="V12" s="252" t="s">
        <v>201</v>
      </c>
      <c r="W12" s="47">
        <v>10</v>
      </c>
      <c r="X12" s="102">
        <v>21</v>
      </c>
      <c r="Z12" s="252" t="s">
        <v>203</v>
      </c>
      <c r="AA12" s="47">
        <v>1</v>
      </c>
      <c r="AB12" s="102">
        <v>7</v>
      </c>
      <c r="AD12" s="244" t="s">
        <v>194</v>
      </c>
      <c r="AE12" s="47">
        <v>58</v>
      </c>
      <c r="AF12" s="102">
        <v>9</v>
      </c>
      <c r="AH12" s="244" t="s">
        <v>191</v>
      </c>
      <c r="AI12" s="40">
        <v>10</v>
      </c>
      <c r="AJ12" s="102">
        <v>30</v>
      </c>
      <c r="AL12" s="240" t="s">
        <v>190</v>
      </c>
      <c r="AM12" s="47">
        <v>24</v>
      </c>
      <c r="AN12" s="102">
        <v>19</v>
      </c>
      <c r="AO12" s="47"/>
      <c r="AP12" s="244" t="s">
        <v>187</v>
      </c>
      <c r="AQ12" s="62">
        <v>6</v>
      </c>
      <c r="AR12" s="123">
        <v>31</v>
      </c>
      <c r="AS12" s="105"/>
      <c r="AT12" s="104">
        <v>330</v>
      </c>
      <c r="AU12" s="40">
        <v>19</v>
      </c>
      <c r="AV12" s="101">
        <v>121</v>
      </c>
      <c r="AW12" s="101"/>
      <c r="AX12" s="244" t="s">
        <v>152</v>
      </c>
      <c r="AY12" s="47"/>
      <c r="AZ12" s="102"/>
      <c r="BB12" s="244" t="s">
        <v>153</v>
      </c>
      <c r="BC12" s="47"/>
      <c r="BD12" s="102"/>
      <c r="BE12" s="102"/>
      <c r="BF12" s="291" t="s">
        <v>154</v>
      </c>
      <c r="BG12" s="292"/>
      <c r="BH12" s="293"/>
      <c r="BI12" s="118"/>
      <c r="BJ12" s="291" t="s">
        <v>154</v>
      </c>
      <c r="BK12" s="292"/>
      <c r="BL12" s="293"/>
      <c r="BN12" s="243" t="s">
        <v>155</v>
      </c>
      <c r="BO12" s="107">
        <v>0</v>
      </c>
      <c r="BP12" s="119">
        <v>7</v>
      </c>
      <c r="BR12" s="116" t="s">
        <v>156</v>
      </c>
      <c r="BS12" s="114">
        <v>0</v>
      </c>
      <c r="BT12" s="109">
        <v>3</v>
      </c>
      <c r="BV12" s="236"/>
      <c r="BW12" s="237"/>
      <c r="BX12" s="238"/>
      <c r="BY12" s="128"/>
      <c r="BZ12" s="142"/>
      <c r="CA12" s="142"/>
      <c r="CB12" s="142"/>
      <c r="CC12" s="128"/>
      <c r="CD12" s="133">
        <v>3610</v>
      </c>
      <c r="CE12" s="113">
        <v>34</v>
      </c>
      <c r="CF12" s="135">
        <v>33</v>
      </c>
      <c r="CH12" s="208" t="s">
        <v>157</v>
      </c>
      <c r="CI12">
        <v>0</v>
      </c>
      <c r="CJ12" s="216">
        <v>19</v>
      </c>
      <c r="CL12" s="202" t="s">
        <v>158</v>
      </c>
      <c r="CM12" s="217">
        <v>0</v>
      </c>
      <c r="CN12" s="135">
        <v>24</v>
      </c>
      <c r="CP12" s="113"/>
      <c r="CQ12" s="40"/>
      <c r="CR12" s="113"/>
    </row>
    <row r="13" spans="1:96" ht="13.5" customHeight="1" thickBot="1" x14ac:dyDescent="0.25">
      <c r="A13" s="40">
        <f t="shared" si="0"/>
        <v>42</v>
      </c>
      <c r="B13" s="41">
        <f t="shared" si="1"/>
        <v>40466</v>
      </c>
      <c r="C13" s="35" t="s">
        <v>59</v>
      </c>
      <c r="D13" s="41">
        <f t="shared" si="2"/>
        <v>40472</v>
      </c>
      <c r="E13" s="41"/>
      <c r="F13" s="251" t="s">
        <v>159</v>
      </c>
      <c r="G13" s="66" t="s">
        <v>160</v>
      </c>
      <c r="H13" s="257" t="s">
        <v>160</v>
      </c>
      <c r="J13" s="251" t="s">
        <v>159</v>
      </c>
      <c r="K13" s="66" t="s">
        <v>160</v>
      </c>
      <c r="L13" s="257" t="s">
        <v>160</v>
      </c>
      <c r="N13" s="251" t="s">
        <v>159</v>
      </c>
      <c r="O13" s="66" t="s">
        <v>160</v>
      </c>
      <c r="P13" s="257" t="s">
        <v>160</v>
      </c>
      <c r="R13" s="251" t="s">
        <v>159</v>
      </c>
      <c r="S13" s="66" t="s">
        <v>160</v>
      </c>
      <c r="T13" s="257" t="s">
        <v>160</v>
      </c>
      <c r="V13" s="251" t="s">
        <v>159</v>
      </c>
      <c r="W13" s="66" t="s">
        <v>160</v>
      </c>
      <c r="X13" s="257" t="s">
        <v>160</v>
      </c>
      <c r="Z13" s="251" t="s">
        <v>159</v>
      </c>
      <c r="AA13" s="66" t="s">
        <v>160</v>
      </c>
      <c r="AB13" s="257" t="s">
        <v>160</v>
      </c>
      <c r="AD13" s="251" t="s">
        <v>159</v>
      </c>
      <c r="AE13" s="66" t="s">
        <v>160</v>
      </c>
      <c r="AF13" s="257" t="s">
        <v>160</v>
      </c>
      <c r="AH13" s="104" t="s">
        <v>159</v>
      </c>
      <c r="AI13" s="42" t="s">
        <v>160</v>
      </c>
      <c r="AJ13" s="257" t="s">
        <v>160</v>
      </c>
      <c r="AL13" s="254" t="s">
        <v>159</v>
      </c>
      <c r="AM13" s="261" t="s">
        <v>160</v>
      </c>
      <c r="AN13" s="262" t="s">
        <v>160</v>
      </c>
      <c r="AO13" s="47"/>
      <c r="AP13" s="245" t="s">
        <v>161</v>
      </c>
      <c r="AQ13" s="261" t="s">
        <v>160</v>
      </c>
      <c r="AR13" s="262" t="s">
        <v>160</v>
      </c>
      <c r="AS13" s="62"/>
      <c r="AT13" s="254">
        <v>399</v>
      </c>
      <c r="AU13" s="40">
        <v>56</v>
      </c>
      <c r="AV13" s="101">
        <v>128</v>
      </c>
      <c r="AW13" s="101"/>
      <c r="AX13" s="245" t="s">
        <v>161</v>
      </c>
      <c r="AY13" s="47"/>
      <c r="AZ13" s="102"/>
      <c r="BB13" s="245" t="s">
        <v>159</v>
      </c>
      <c r="BC13" s="47"/>
      <c r="BD13" s="102"/>
      <c r="BE13" s="102"/>
      <c r="BF13" s="294"/>
      <c r="BG13" s="295"/>
      <c r="BH13" s="296"/>
      <c r="BI13" s="118"/>
      <c r="BJ13" s="294"/>
      <c r="BK13" s="295"/>
      <c r="BL13" s="296"/>
      <c r="BN13" s="297" t="s">
        <v>162</v>
      </c>
      <c r="BO13" s="298"/>
      <c r="BP13" s="299"/>
      <c r="BR13" s="297" t="s">
        <v>162</v>
      </c>
      <c r="BS13" s="298"/>
      <c r="BT13" s="299"/>
      <c r="BV13" s="300" t="s">
        <v>162</v>
      </c>
      <c r="BW13" s="301"/>
      <c r="BX13" s="302"/>
      <c r="BY13" s="128"/>
      <c r="BZ13" s="304" t="s">
        <v>162</v>
      </c>
      <c r="CA13" s="304"/>
      <c r="CB13" s="304"/>
      <c r="CC13" s="128"/>
      <c r="CD13" s="236">
        <v>3626</v>
      </c>
      <c r="CE13" s="289" t="s">
        <v>162</v>
      </c>
      <c r="CF13" s="290"/>
      <c r="CH13" s="303" t="s">
        <v>162</v>
      </c>
      <c r="CI13" s="304"/>
      <c r="CJ13" s="305"/>
      <c r="CL13" s="303" t="s">
        <v>163</v>
      </c>
      <c r="CM13" s="304"/>
      <c r="CN13" s="305"/>
      <c r="CP13" s="286"/>
      <c r="CQ13" s="286"/>
      <c r="CR13" s="286"/>
    </row>
    <row r="14" spans="1:96" x14ac:dyDescent="0.2">
      <c r="A14" s="40">
        <f t="shared" si="0"/>
        <v>43</v>
      </c>
      <c r="B14" s="41">
        <f t="shared" si="1"/>
        <v>40473</v>
      </c>
      <c r="C14" s="35" t="s">
        <v>59</v>
      </c>
      <c r="D14" s="41">
        <f t="shared" si="2"/>
        <v>40479</v>
      </c>
      <c r="E14" s="41"/>
      <c r="F14" s="251">
        <v>1807</v>
      </c>
      <c r="G14" s="47">
        <v>998</v>
      </c>
      <c r="H14" s="102">
        <v>145</v>
      </c>
      <c r="J14" s="251">
        <v>1060</v>
      </c>
      <c r="K14" s="47">
        <v>967</v>
      </c>
      <c r="L14" s="102">
        <v>31</v>
      </c>
      <c r="N14" s="251">
        <v>392</v>
      </c>
      <c r="O14" s="47">
        <v>423</v>
      </c>
      <c r="P14" s="102">
        <v>45</v>
      </c>
      <c r="R14" s="251">
        <v>120</v>
      </c>
      <c r="S14" s="47">
        <v>34</v>
      </c>
      <c r="T14" s="102">
        <v>111</v>
      </c>
      <c r="V14" s="251">
        <v>334</v>
      </c>
      <c r="W14" s="47">
        <v>404</v>
      </c>
      <c r="X14" s="102">
        <v>26</v>
      </c>
      <c r="Z14" s="251">
        <v>329</v>
      </c>
      <c r="AA14" s="47">
        <v>535</v>
      </c>
      <c r="AB14" s="102">
        <v>40</v>
      </c>
      <c r="AD14" s="251">
        <v>549</v>
      </c>
      <c r="AE14" s="47">
        <v>987</v>
      </c>
      <c r="AF14" s="102">
        <v>31</v>
      </c>
      <c r="AH14" s="251">
        <v>1086</v>
      </c>
      <c r="AI14" s="47">
        <v>399</v>
      </c>
      <c r="AJ14" s="102">
        <v>277</v>
      </c>
      <c r="AL14" s="245">
        <v>1460</v>
      </c>
      <c r="AM14" s="47">
        <v>592</v>
      </c>
      <c r="AN14" s="102">
        <v>165</v>
      </c>
      <c r="AO14" s="47"/>
      <c r="AP14" s="245">
        <v>482</v>
      </c>
      <c r="AQ14" s="47">
        <v>33</v>
      </c>
      <c r="AR14" s="102">
        <v>37</v>
      </c>
      <c r="AT14" s="251">
        <v>790</v>
      </c>
      <c r="AU14" s="40">
        <v>302</v>
      </c>
      <c r="AV14" s="101">
        <v>128</v>
      </c>
      <c r="AW14" s="101"/>
      <c r="AX14" s="251">
        <v>354</v>
      </c>
      <c r="AY14" s="47">
        <v>367</v>
      </c>
      <c r="AZ14" s="102">
        <v>109</v>
      </c>
      <c r="BB14" s="251">
        <v>327</v>
      </c>
      <c r="BC14" s="47">
        <v>12</v>
      </c>
      <c r="BD14" s="102">
        <v>113</v>
      </c>
      <c r="BE14" s="102"/>
      <c r="BF14" s="104">
        <v>281</v>
      </c>
      <c r="BG14" s="40">
        <v>40</v>
      </c>
      <c r="BH14" s="249">
        <v>19</v>
      </c>
      <c r="BJ14" s="104">
        <v>260</v>
      </c>
      <c r="BK14" s="40">
        <v>27</v>
      </c>
      <c r="BL14" s="101">
        <v>29</v>
      </c>
      <c r="BN14" s="242">
        <v>88</v>
      </c>
      <c r="BO14" s="107">
        <v>0</v>
      </c>
      <c r="BP14" s="115">
        <v>7</v>
      </c>
      <c r="BR14" s="242">
        <v>97</v>
      </c>
      <c r="BS14" s="114">
        <v>506</v>
      </c>
      <c r="BT14" s="109">
        <v>6</v>
      </c>
      <c r="BU14" s="106"/>
      <c r="BV14" s="110">
        <v>456</v>
      </c>
      <c r="BW14" s="121">
        <v>24</v>
      </c>
      <c r="BX14" s="112">
        <v>105</v>
      </c>
      <c r="BY14" s="128"/>
      <c r="BZ14" s="113">
        <v>831</v>
      </c>
      <c r="CA14" s="113">
        <v>41</v>
      </c>
      <c r="CB14" s="113">
        <v>36</v>
      </c>
      <c r="CC14" s="128"/>
      <c r="CD14" s="133">
        <v>4292</v>
      </c>
      <c r="CE14" s="113">
        <v>87</v>
      </c>
      <c r="CF14" s="135">
        <v>51</v>
      </c>
      <c r="CH14" s="133">
        <v>193</v>
      </c>
      <c r="CI14" s="113">
        <v>2</v>
      </c>
      <c r="CJ14" s="135">
        <v>33</v>
      </c>
      <c r="CL14" s="133">
        <v>1105</v>
      </c>
      <c r="CM14" s="113">
        <v>3</v>
      </c>
      <c r="CN14" s="135">
        <v>51</v>
      </c>
      <c r="CP14" s="113"/>
      <c r="CQ14" s="113"/>
      <c r="CR14" s="113"/>
    </row>
    <row r="15" spans="1:96" x14ac:dyDescent="0.2">
      <c r="A15" s="40">
        <f t="shared" si="0"/>
        <v>44</v>
      </c>
      <c r="B15" s="41">
        <f t="shared" si="1"/>
        <v>40480</v>
      </c>
      <c r="C15" s="35" t="s">
        <v>59</v>
      </c>
      <c r="D15" s="41">
        <f t="shared" si="2"/>
        <v>40486</v>
      </c>
      <c r="E15" s="41"/>
      <c r="F15" s="251">
        <v>4355</v>
      </c>
      <c r="G15" s="47">
        <v>2225</v>
      </c>
      <c r="H15" s="102">
        <v>186</v>
      </c>
      <c r="J15" s="251">
        <v>4449</v>
      </c>
      <c r="K15" s="47">
        <v>1666</v>
      </c>
      <c r="L15" s="102">
        <v>53</v>
      </c>
      <c r="N15" s="251">
        <v>1887</v>
      </c>
      <c r="O15" s="47">
        <v>1139</v>
      </c>
      <c r="P15" s="102">
        <v>63</v>
      </c>
      <c r="R15" s="251">
        <v>605</v>
      </c>
      <c r="S15" s="47">
        <v>252</v>
      </c>
      <c r="T15" s="102">
        <v>254</v>
      </c>
      <c r="V15" s="251">
        <v>1045</v>
      </c>
      <c r="W15" s="47">
        <v>611</v>
      </c>
      <c r="X15" s="102">
        <v>40</v>
      </c>
      <c r="Z15" s="251">
        <v>1036</v>
      </c>
      <c r="AA15" s="47">
        <v>1143</v>
      </c>
      <c r="AB15" s="102">
        <v>69</v>
      </c>
      <c r="AD15" s="251">
        <v>1916</v>
      </c>
      <c r="AE15" s="47">
        <v>1732</v>
      </c>
      <c r="AF15" s="102">
        <v>74</v>
      </c>
      <c r="AH15" s="251">
        <v>4147</v>
      </c>
      <c r="AI15" s="47">
        <v>1127</v>
      </c>
      <c r="AJ15" s="102">
        <v>335</v>
      </c>
      <c r="AL15" s="245">
        <v>7146</v>
      </c>
      <c r="AM15" s="47">
        <v>918</v>
      </c>
      <c r="AN15" s="102">
        <v>243</v>
      </c>
      <c r="AO15" s="47"/>
      <c r="AP15" s="251">
        <v>1116</v>
      </c>
      <c r="AQ15" s="47">
        <v>412</v>
      </c>
      <c r="AR15" s="102">
        <v>46</v>
      </c>
      <c r="AT15" s="251">
        <v>2033</v>
      </c>
      <c r="AU15" s="40">
        <v>312</v>
      </c>
      <c r="AV15" s="101">
        <v>182</v>
      </c>
      <c r="AW15" s="101"/>
      <c r="AX15" s="251">
        <v>1271</v>
      </c>
      <c r="AY15" s="47">
        <v>553</v>
      </c>
      <c r="AZ15" s="102">
        <v>183</v>
      </c>
      <c r="BB15" s="251">
        <v>610</v>
      </c>
      <c r="BC15" s="47">
        <v>23</v>
      </c>
      <c r="BD15" s="102">
        <v>240</v>
      </c>
      <c r="BE15" s="102"/>
      <c r="BF15" s="246">
        <v>1303</v>
      </c>
      <c r="BG15" s="40">
        <v>74</v>
      </c>
      <c r="BH15" s="101">
        <v>50</v>
      </c>
      <c r="BJ15" s="246">
        <v>1047</v>
      </c>
      <c r="BK15" s="40">
        <v>61</v>
      </c>
      <c r="BL15" s="101">
        <v>37</v>
      </c>
      <c r="BN15" s="242">
        <v>274</v>
      </c>
      <c r="BO15" s="107">
        <v>0</v>
      </c>
      <c r="BP15" s="115">
        <v>8</v>
      </c>
      <c r="BR15" s="242">
        <v>877</v>
      </c>
      <c r="BS15" s="114">
        <v>577</v>
      </c>
      <c r="BT15" s="109">
        <v>7</v>
      </c>
      <c r="BU15" s="106"/>
      <c r="BV15" s="110">
        <v>1821</v>
      </c>
      <c r="BW15" s="121">
        <v>111</v>
      </c>
      <c r="BX15" s="112">
        <v>212</v>
      </c>
      <c r="BY15" s="128"/>
      <c r="BZ15" s="113">
        <v>2047</v>
      </c>
      <c r="CA15" s="113">
        <v>114</v>
      </c>
      <c r="CB15" s="113">
        <v>38</v>
      </c>
      <c r="CC15" s="128"/>
      <c r="CD15" s="133">
        <v>6175</v>
      </c>
      <c r="CE15" s="113">
        <v>130</v>
      </c>
      <c r="CF15" s="135">
        <v>55</v>
      </c>
      <c r="CH15" s="133">
        <v>690</v>
      </c>
      <c r="CI15" s="113">
        <v>158</v>
      </c>
      <c r="CJ15" s="135">
        <v>67</v>
      </c>
      <c r="CL15" s="133">
        <v>3663</v>
      </c>
      <c r="CM15" s="113">
        <v>5</v>
      </c>
      <c r="CN15" s="135">
        <v>91</v>
      </c>
      <c r="CP15" s="113"/>
      <c r="CQ15" s="113"/>
      <c r="CR15" s="113"/>
    </row>
    <row r="16" spans="1:96" x14ac:dyDescent="0.2">
      <c r="A16" s="40">
        <f t="shared" si="0"/>
        <v>45</v>
      </c>
      <c r="B16" s="41">
        <f t="shared" si="1"/>
        <v>40487</v>
      </c>
      <c r="C16" s="35" t="s">
        <v>59</v>
      </c>
      <c r="D16" s="41">
        <f t="shared" si="2"/>
        <v>40493</v>
      </c>
      <c r="E16" s="41"/>
      <c r="F16" s="251">
        <v>9033</v>
      </c>
      <c r="G16" s="47">
        <v>4245</v>
      </c>
      <c r="H16" s="102">
        <v>261</v>
      </c>
      <c r="J16" s="251">
        <v>9142</v>
      </c>
      <c r="K16" s="47">
        <v>4959</v>
      </c>
      <c r="L16" s="102">
        <v>200</v>
      </c>
      <c r="N16" s="251">
        <v>4987</v>
      </c>
      <c r="O16" s="47">
        <v>2437</v>
      </c>
      <c r="P16" s="102">
        <v>172</v>
      </c>
      <c r="R16" s="251">
        <v>1922</v>
      </c>
      <c r="S16" s="47">
        <v>397</v>
      </c>
      <c r="T16" s="102">
        <v>304</v>
      </c>
      <c r="V16" s="251">
        <v>2789</v>
      </c>
      <c r="W16" s="47">
        <v>959</v>
      </c>
      <c r="X16" s="102">
        <v>110</v>
      </c>
      <c r="Z16" s="251">
        <v>3189</v>
      </c>
      <c r="AA16" s="47">
        <v>1586</v>
      </c>
      <c r="AB16" s="102">
        <v>107</v>
      </c>
      <c r="AD16" s="251">
        <v>3470</v>
      </c>
      <c r="AE16" s="47">
        <v>2144</v>
      </c>
      <c r="AF16" s="102">
        <v>114</v>
      </c>
      <c r="AH16" s="251">
        <v>9510</v>
      </c>
      <c r="AI16" s="47">
        <v>1812</v>
      </c>
      <c r="AJ16" s="102">
        <v>363</v>
      </c>
      <c r="AL16" s="245">
        <v>11639</v>
      </c>
      <c r="AM16" s="47">
        <v>2739</v>
      </c>
      <c r="AN16" s="102">
        <v>465</v>
      </c>
      <c r="AO16" s="47"/>
      <c r="AP16" s="251">
        <v>2025</v>
      </c>
      <c r="AQ16" s="47">
        <v>1166</v>
      </c>
      <c r="AR16" s="102">
        <v>53</v>
      </c>
      <c r="AT16" s="251">
        <v>3169</v>
      </c>
      <c r="AU16" s="40">
        <v>636</v>
      </c>
      <c r="AV16" s="101">
        <v>196</v>
      </c>
      <c r="AW16" s="101"/>
      <c r="AX16" s="251">
        <v>1624</v>
      </c>
      <c r="AY16" s="47">
        <v>857</v>
      </c>
      <c r="AZ16" s="102">
        <v>223</v>
      </c>
      <c r="BB16" s="251">
        <v>906</v>
      </c>
      <c r="BC16" s="47">
        <v>39</v>
      </c>
      <c r="BD16" s="102">
        <v>299</v>
      </c>
      <c r="BE16" s="102"/>
      <c r="BF16" s="246">
        <v>2388</v>
      </c>
      <c r="BG16" s="40">
        <v>97</v>
      </c>
      <c r="BH16" s="101">
        <v>69</v>
      </c>
      <c r="BJ16" s="246">
        <v>2658</v>
      </c>
      <c r="BK16" s="40">
        <v>134</v>
      </c>
      <c r="BL16" s="101">
        <v>46</v>
      </c>
      <c r="BN16" s="242">
        <v>340</v>
      </c>
      <c r="BO16" s="111">
        <v>16</v>
      </c>
      <c r="BP16" s="115">
        <v>8</v>
      </c>
      <c r="BR16" s="242">
        <v>2861</v>
      </c>
      <c r="BS16" s="114">
        <v>604</v>
      </c>
      <c r="BT16" s="109">
        <v>11</v>
      </c>
      <c r="BU16" s="106"/>
      <c r="BV16" s="110">
        <v>2841</v>
      </c>
      <c r="BW16" s="121">
        <v>235</v>
      </c>
      <c r="BX16" s="112">
        <v>252</v>
      </c>
      <c r="BY16" s="128"/>
      <c r="BZ16" s="113">
        <v>3547</v>
      </c>
      <c r="CA16" s="113">
        <v>358</v>
      </c>
      <c r="CB16" s="113">
        <v>45</v>
      </c>
      <c r="CC16" s="128"/>
      <c r="CD16" s="133">
        <v>8771</v>
      </c>
      <c r="CE16" s="113">
        <v>440</v>
      </c>
      <c r="CF16" s="135">
        <v>68</v>
      </c>
      <c r="CH16" s="133">
        <v>1286</v>
      </c>
      <c r="CI16" s="113">
        <v>220</v>
      </c>
      <c r="CJ16" s="135">
        <v>85</v>
      </c>
      <c r="CL16" s="133">
        <v>4852</v>
      </c>
      <c r="CM16" s="113">
        <v>5</v>
      </c>
      <c r="CN16" s="135">
        <v>122</v>
      </c>
      <c r="CP16" s="113"/>
      <c r="CQ16" s="113"/>
      <c r="CR16" s="113"/>
    </row>
    <row r="17" spans="1:96" x14ac:dyDescent="0.2">
      <c r="A17" s="40">
        <f t="shared" si="0"/>
        <v>46</v>
      </c>
      <c r="B17" s="41">
        <f t="shared" si="1"/>
        <v>40494</v>
      </c>
      <c r="C17" s="35" t="s">
        <v>59</v>
      </c>
      <c r="D17" s="41">
        <f t="shared" si="2"/>
        <v>40500</v>
      </c>
      <c r="E17" s="41"/>
      <c r="F17" s="251">
        <v>11625</v>
      </c>
      <c r="G17" s="47">
        <v>7877</v>
      </c>
      <c r="H17" s="102">
        <v>458</v>
      </c>
      <c r="J17" s="251">
        <v>12084</v>
      </c>
      <c r="K17" s="47">
        <v>7993</v>
      </c>
      <c r="L17" s="102">
        <v>354</v>
      </c>
      <c r="N17" s="251">
        <v>7513</v>
      </c>
      <c r="O17" s="47">
        <v>4947</v>
      </c>
      <c r="P17" s="102">
        <v>391</v>
      </c>
      <c r="R17" s="251">
        <v>5422</v>
      </c>
      <c r="S17" s="47">
        <v>874</v>
      </c>
      <c r="T17" s="102">
        <v>379</v>
      </c>
      <c r="V17" s="251">
        <v>4169</v>
      </c>
      <c r="W17" s="47">
        <v>3334</v>
      </c>
      <c r="X17" s="102">
        <v>218</v>
      </c>
      <c r="Z17" s="251">
        <v>5641</v>
      </c>
      <c r="AA17" s="47">
        <v>1932</v>
      </c>
      <c r="AB17" s="102">
        <v>158</v>
      </c>
      <c r="AD17" s="251">
        <v>6608</v>
      </c>
      <c r="AE17" s="47">
        <v>2527</v>
      </c>
      <c r="AF17" s="102">
        <v>130</v>
      </c>
      <c r="AH17" s="251">
        <v>12831</v>
      </c>
      <c r="AI17" s="47">
        <v>2537</v>
      </c>
      <c r="AJ17" s="102">
        <v>415</v>
      </c>
      <c r="AL17" s="245">
        <v>14247</v>
      </c>
      <c r="AM17" s="47">
        <v>4682</v>
      </c>
      <c r="AN17" s="102">
        <v>489</v>
      </c>
      <c r="AO17" s="47"/>
      <c r="AP17" s="251">
        <v>3264</v>
      </c>
      <c r="AQ17" s="47">
        <v>2449</v>
      </c>
      <c r="AR17" s="102">
        <v>80</v>
      </c>
      <c r="AT17" s="251">
        <v>6474</v>
      </c>
      <c r="AU17" s="40">
        <v>758</v>
      </c>
      <c r="AV17" s="101">
        <v>498</v>
      </c>
      <c r="AW17" s="101"/>
      <c r="AX17" s="251">
        <v>2476</v>
      </c>
      <c r="AY17" s="47">
        <v>1574</v>
      </c>
      <c r="AZ17" s="102">
        <v>283</v>
      </c>
      <c r="BB17" s="251">
        <v>1177</v>
      </c>
      <c r="BC17" s="47">
        <v>91</v>
      </c>
      <c r="BD17" s="102">
        <v>382</v>
      </c>
      <c r="BE17" s="102"/>
      <c r="BF17" s="246">
        <v>3997</v>
      </c>
      <c r="BG17" s="40">
        <v>155</v>
      </c>
      <c r="BH17" s="101">
        <v>140</v>
      </c>
      <c r="BJ17" s="246">
        <v>4472</v>
      </c>
      <c r="BK17" s="40">
        <v>196</v>
      </c>
      <c r="BL17" s="101">
        <v>50</v>
      </c>
      <c r="BN17" s="242">
        <v>890</v>
      </c>
      <c r="BO17" s="111">
        <v>47</v>
      </c>
      <c r="BP17" s="115">
        <v>13</v>
      </c>
      <c r="BR17" s="242">
        <v>5271</v>
      </c>
      <c r="BS17" s="114">
        <v>1106</v>
      </c>
      <c r="BT17" s="109">
        <v>12</v>
      </c>
      <c r="BU17" s="106"/>
      <c r="BV17" s="110">
        <v>4825</v>
      </c>
      <c r="BW17" s="121">
        <v>748</v>
      </c>
      <c r="BX17" s="112">
        <v>266</v>
      </c>
      <c r="BY17" s="128"/>
      <c r="BZ17" s="113">
        <v>4470</v>
      </c>
      <c r="CA17" s="113">
        <v>684</v>
      </c>
      <c r="CB17" s="113">
        <v>52</v>
      </c>
      <c r="CC17" s="128"/>
      <c r="CD17" s="133">
        <v>11853</v>
      </c>
      <c r="CE17" s="113">
        <v>737</v>
      </c>
      <c r="CF17" s="135">
        <v>95</v>
      </c>
      <c r="CH17" s="133">
        <v>2532</v>
      </c>
      <c r="CI17" s="113">
        <v>631</v>
      </c>
      <c r="CJ17" s="135">
        <v>167</v>
      </c>
      <c r="CL17" s="133">
        <v>5921</v>
      </c>
      <c r="CM17" s="113">
        <v>16</v>
      </c>
      <c r="CN17" s="135">
        <v>312</v>
      </c>
      <c r="CP17" s="113"/>
      <c r="CQ17" s="113"/>
      <c r="CR17" s="113"/>
    </row>
    <row r="18" spans="1:96" x14ac:dyDescent="0.2">
      <c r="A18" s="40">
        <f t="shared" si="0"/>
        <v>47</v>
      </c>
      <c r="B18" s="41">
        <f t="shared" si="1"/>
        <v>40501</v>
      </c>
      <c r="C18" s="35" t="s">
        <v>59</v>
      </c>
      <c r="D18" s="41">
        <f t="shared" si="2"/>
        <v>40507</v>
      </c>
      <c r="E18" s="41"/>
      <c r="F18" s="251">
        <v>12528</v>
      </c>
      <c r="G18" s="47">
        <v>9065</v>
      </c>
      <c r="H18" s="102">
        <v>589</v>
      </c>
      <c r="J18" s="251">
        <v>12981</v>
      </c>
      <c r="K18" s="47">
        <v>10238</v>
      </c>
      <c r="L18" s="102">
        <v>434</v>
      </c>
      <c r="N18" s="251">
        <v>10141</v>
      </c>
      <c r="O18" s="47">
        <v>6478</v>
      </c>
      <c r="P18" s="102">
        <v>878</v>
      </c>
      <c r="R18" s="251">
        <v>10263</v>
      </c>
      <c r="S18" s="47">
        <v>1481</v>
      </c>
      <c r="T18" s="102">
        <v>627</v>
      </c>
      <c r="V18" s="251">
        <v>5005</v>
      </c>
      <c r="W18" s="47">
        <v>4040</v>
      </c>
      <c r="X18" s="102">
        <v>332</v>
      </c>
      <c r="Z18" s="251">
        <v>7162</v>
      </c>
      <c r="AA18" s="47">
        <v>3050</v>
      </c>
      <c r="AB18" s="102">
        <v>202</v>
      </c>
      <c r="AD18" s="251">
        <v>7785</v>
      </c>
      <c r="AE18" s="47">
        <v>3129</v>
      </c>
      <c r="AF18" s="102">
        <v>148</v>
      </c>
      <c r="AH18" s="251">
        <v>14139</v>
      </c>
      <c r="AI18" s="47">
        <v>3464</v>
      </c>
      <c r="AJ18" s="102">
        <v>506</v>
      </c>
      <c r="AL18" s="245">
        <v>16379</v>
      </c>
      <c r="AM18" s="47">
        <v>6909</v>
      </c>
      <c r="AN18" s="102">
        <v>631</v>
      </c>
      <c r="AO18" s="47"/>
      <c r="AP18" s="251">
        <v>3562</v>
      </c>
      <c r="AQ18" s="47">
        <v>4783</v>
      </c>
      <c r="AR18" s="102">
        <v>163</v>
      </c>
      <c r="AT18" s="251">
        <v>6972</v>
      </c>
      <c r="AU18" s="47">
        <v>2794</v>
      </c>
      <c r="AV18" s="101">
        <v>666</v>
      </c>
      <c r="AW18" s="101"/>
      <c r="AX18" s="251">
        <v>3112</v>
      </c>
      <c r="AY18" s="47">
        <v>2840</v>
      </c>
      <c r="AZ18" s="102">
        <v>369</v>
      </c>
      <c r="BB18" s="251">
        <v>1373</v>
      </c>
      <c r="BC18" s="47">
        <v>208</v>
      </c>
      <c r="BD18" s="102">
        <v>448</v>
      </c>
      <c r="BE18" s="102"/>
      <c r="BF18" s="246">
        <v>4994</v>
      </c>
      <c r="BG18" s="40">
        <v>247</v>
      </c>
      <c r="BH18" s="101">
        <v>291</v>
      </c>
      <c r="BJ18" s="246">
        <v>6033</v>
      </c>
      <c r="BK18" s="40">
        <v>252</v>
      </c>
      <c r="BL18" s="101">
        <v>51</v>
      </c>
      <c r="BN18" s="242">
        <v>1240</v>
      </c>
      <c r="BO18" s="111">
        <v>115</v>
      </c>
      <c r="BP18" s="115">
        <v>14</v>
      </c>
      <c r="BR18" s="242">
        <v>6238</v>
      </c>
      <c r="BS18" s="114">
        <v>1475</v>
      </c>
      <c r="BT18" s="109">
        <v>16</v>
      </c>
      <c r="BU18" s="106"/>
      <c r="BV18" s="110">
        <v>5719</v>
      </c>
      <c r="BW18" s="121">
        <v>1133</v>
      </c>
      <c r="BX18" s="112">
        <v>337</v>
      </c>
      <c r="BY18" s="128"/>
      <c r="BZ18" s="113">
        <v>4803</v>
      </c>
      <c r="CA18" s="113">
        <v>1463</v>
      </c>
      <c r="CB18" s="113">
        <v>63</v>
      </c>
      <c r="CC18" s="128"/>
      <c r="CD18" s="133">
        <v>13292</v>
      </c>
      <c r="CE18" s="113">
        <v>1669</v>
      </c>
      <c r="CF18" s="135">
        <v>155</v>
      </c>
      <c r="CH18" s="133">
        <v>3731</v>
      </c>
      <c r="CI18" s="113">
        <v>1020</v>
      </c>
      <c r="CJ18" s="135">
        <v>341</v>
      </c>
      <c r="CL18" s="133">
        <v>7526</v>
      </c>
      <c r="CM18" s="113">
        <v>45</v>
      </c>
      <c r="CN18" s="135">
        <v>785</v>
      </c>
      <c r="CP18" s="113"/>
      <c r="CQ18" s="113"/>
      <c r="CR18" s="113"/>
    </row>
    <row r="19" spans="1:96" x14ac:dyDescent="0.2">
      <c r="A19" s="40">
        <f t="shared" si="0"/>
        <v>48</v>
      </c>
      <c r="B19" s="41">
        <f>B18+7</f>
        <v>40508</v>
      </c>
      <c r="C19" s="35" t="s">
        <v>59</v>
      </c>
      <c r="D19" s="41">
        <f>D18+7</f>
        <v>40514</v>
      </c>
      <c r="E19" s="41"/>
      <c r="F19" s="251">
        <v>12962</v>
      </c>
      <c r="G19" s="47">
        <v>10138</v>
      </c>
      <c r="H19" s="102">
        <v>708</v>
      </c>
      <c r="J19" s="251">
        <v>13517</v>
      </c>
      <c r="K19" s="47">
        <v>12860</v>
      </c>
      <c r="L19" s="102">
        <v>515</v>
      </c>
      <c r="N19" s="251">
        <v>11084</v>
      </c>
      <c r="O19" s="47">
        <v>7884</v>
      </c>
      <c r="P19" s="102">
        <v>1075</v>
      </c>
      <c r="R19" s="251">
        <v>13490</v>
      </c>
      <c r="S19" s="47">
        <v>2184</v>
      </c>
      <c r="T19" s="102">
        <v>685</v>
      </c>
      <c r="V19" s="251">
        <v>5207</v>
      </c>
      <c r="W19" s="47">
        <v>4644</v>
      </c>
      <c r="X19" s="102">
        <v>470</v>
      </c>
      <c r="Z19" s="251">
        <v>7383</v>
      </c>
      <c r="AA19" s="47">
        <v>3162</v>
      </c>
      <c r="AB19" s="102">
        <v>214</v>
      </c>
      <c r="AD19" s="251">
        <v>8594</v>
      </c>
      <c r="AE19" s="47">
        <v>3586</v>
      </c>
      <c r="AF19" s="102">
        <v>158</v>
      </c>
      <c r="AH19" s="251">
        <v>15258</v>
      </c>
      <c r="AI19" s="47">
        <v>4288</v>
      </c>
      <c r="AJ19" s="102">
        <v>973</v>
      </c>
      <c r="AL19" s="245">
        <v>17411</v>
      </c>
      <c r="AM19" s="47">
        <v>7714</v>
      </c>
      <c r="AN19" s="102">
        <v>1106</v>
      </c>
      <c r="AO19" s="47"/>
      <c r="AP19" s="251">
        <v>3780</v>
      </c>
      <c r="AQ19" s="47">
        <v>5657</v>
      </c>
      <c r="AR19" s="102">
        <v>252</v>
      </c>
      <c r="AT19" s="251">
        <v>7138</v>
      </c>
      <c r="AU19" s="47">
        <v>3024</v>
      </c>
      <c r="AV19" s="101">
        <v>996</v>
      </c>
      <c r="AW19" s="101"/>
      <c r="AX19" s="251">
        <v>3270</v>
      </c>
      <c r="AY19" s="47">
        <v>3004</v>
      </c>
      <c r="AZ19" s="102">
        <v>408</v>
      </c>
      <c r="BB19" s="251">
        <v>1500</v>
      </c>
      <c r="BC19" s="47">
        <v>393</v>
      </c>
      <c r="BD19" s="102">
        <v>525</v>
      </c>
      <c r="BE19" s="102"/>
      <c r="BF19" s="246">
        <v>5524</v>
      </c>
      <c r="BG19" s="40">
        <v>342</v>
      </c>
      <c r="BH19" s="101">
        <v>615</v>
      </c>
      <c r="BJ19" s="246">
        <v>6815</v>
      </c>
      <c r="BK19" s="40">
        <v>483</v>
      </c>
      <c r="BL19" s="101">
        <v>150</v>
      </c>
      <c r="BN19" s="242">
        <v>1373</v>
      </c>
      <c r="BO19" s="111">
        <v>242</v>
      </c>
      <c r="BP19" s="115">
        <v>14</v>
      </c>
      <c r="BR19" s="242">
        <v>6978</v>
      </c>
      <c r="BS19" s="114">
        <v>1670</v>
      </c>
      <c r="BT19" s="109">
        <v>25</v>
      </c>
      <c r="BU19" s="106"/>
      <c r="BV19" s="110">
        <v>5950</v>
      </c>
      <c r="BW19" s="121">
        <v>1508</v>
      </c>
      <c r="BX19" s="112">
        <v>418</v>
      </c>
      <c r="BY19" s="128"/>
      <c r="BZ19" s="113">
        <v>4908</v>
      </c>
      <c r="CA19" s="113">
        <v>1685</v>
      </c>
      <c r="CB19" s="113">
        <v>74</v>
      </c>
      <c r="CC19" s="128"/>
      <c r="CD19" s="133">
        <v>14903</v>
      </c>
      <c r="CE19" s="113">
        <v>2127</v>
      </c>
      <c r="CF19" s="135">
        <v>232</v>
      </c>
      <c r="CH19" s="133">
        <v>4257</v>
      </c>
      <c r="CI19" s="113">
        <v>1110</v>
      </c>
      <c r="CJ19" s="135">
        <v>495</v>
      </c>
      <c r="CL19" s="133">
        <v>7604</v>
      </c>
      <c r="CM19" s="113">
        <v>46</v>
      </c>
      <c r="CN19" s="135">
        <v>876</v>
      </c>
      <c r="CP19" s="113"/>
      <c r="CQ19" s="113"/>
      <c r="CR19" s="113"/>
    </row>
    <row r="20" spans="1:96" ht="14.25" x14ac:dyDescent="0.2">
      <c r="A20" s="40">
        <f t="shared" si="0"/>
        <v>49</v>
      </c>
      <c r="B20" s="41">
        <f>B19+7</f>
        <v>40515</v>
      </c>
      <c r="C20" s="35" t="s">
        <v>59</v>
      </c>
      <c r="D20" s="41">
        <f>D19+7</f>
        <v>40521</v>
      </c>
      <c r="E20" s="41"/>
      <c r="F20" s="251">
        <v>13054</v>
      </c>
      <c r="G20" s="47">
        <v>10416</v>
      </c>
      <c r="H20" s="102">
        <v>748</v>
      </c>
      <c r="J20" s="251">
        <v>13749</v>
      </c>
      <c r="K20" s="47">
        <v>15531</v>
      </c>
      <c r="L20" s="102">
        <v>908</v>
      </c>
      <c r="N20" s="251">
        <v>11451</v>
      </c>
      <c r="O20" s="47">
        <v>8839</v>
      </c>
      <c r="P20" s="102">
        <v>1153</v>
      </c>
      <c r="R20" s="251">
        <v>16050</v>
      </c>
      <c r="S20" s="47">
        <v>2602</v>
      </c>
      <c r="T20" s="102">
        <v>854</v>
      </c>
      <c r="V20" s="251">
        <v>5241</v>
      </c>
      <c r="W20" s="47">
        <v>4942</v>
      </c>
      <c r="X20" s="102">
        <v>557</v>
      </c>
      <c r="Z20" s="251">
        <v>7465</v>
      </c>
      <c r="AA20" s="47">
        <v>3253</v>
      </c>
      <c r="AB20" s="102">
        <v>260</v>
      </c>
      <c r="AD20" s="251">
        <v>8969</v>
      </c>
      <c r="AE20" s="47">
        <v>4153</v>
      </c>
      <c r="AF20" s="102">
        <v>221</v>
      </c>
      <c r="AH20" s="251">
        <v>15595</v>
      </c>
      <c r="AI20" s="47">
        <v>4573</v>
      </c>
      <c r="AJ20" s="102">
        <v>1174</v>
      </c>
      <c r="AL20" s="245">
        <v>17576</v>
      </c>
      <c r="AM20" s="47">
        <v>8140</v>
      </c>
      <c r="AN20" s="102">
        <v>2566</v>
      </c>
      <c r="AO20" s="47"/>
      <c r="AP20" s="251">
        <v>3844</v>
      </c>
      <c r="AQ20" s="47">
        <v>6017</v>
      </c>
      <c r="AR20" s="102">
        <v>282</v>
      </c>
      <c r="AT20" s="245">
        <v>7189</v>
      </c>
      <c r="AU20" s="47">
        <v>3227</v>
      </c>
      <c r="AV20" s="101">
        <v>1286</v>
      </c>
      <c r="AW20" s="101"/>
      <c r="AX20" s="245">
        <v>3349</v>
      </c>
      <c r="AY20" s="62">
        <v>3264</v>
      </c>
      <c r="AZ20" s="102">
        <v>482</v>
      </c>
      <c r="BB20" s="245">
        <v>1539</v>
      </c>
      <c r="BC20" s="62">
        <v>451</v>
      </c>
      <c r="BD20" s="102">
        <v>540</v>
      </c>
      <c r="BE20" s="102"/>
      <c r="BF20" s="246">
        <v>5612</v>
      </c>
      <c r="BG20" s="40">
        <v>396</v>
      </c>
      <c r="BH20" s="101">
        <v>731</v>
      </c>
      <c r="BJ20" s="246">
        <v>7163</v>
      </c>
      <c r="BK20" s="40">
        <v>615</v>
      </c>
      <c r="BL20" s="101">
        <v>331</v>
      </c>
      <c r="BN20" s="242">
        <v>1540</v>
      </c>
      <c r="BO20" s="111">
        <v>341</v>
      </c>
      <c r="BP20" s="115">
        <v>15</v>
      </c>
      <c r="BR20" s="242">
        <v>7057</v>
      </c>
      <c r="BS20" s="114">
        <v>1836</v>
      </c>
      <c r="BT20" s="109">
        <v>30</v>
      </c>
      <c r="BU20" s="106"/>
      <c r="BV20" s="110">
        <v>5958</v>
      </c>
      <c r="BW20" s="121">
        <v>1842</v>
      </c>
      <c r="BX20" s="112">
        <v>418</v>
      </c>
      <c r="BY20" s="128"/>
      <c r="BZ20" s="113">
        <v>4922</v>
      </c>
      <c r="CA20" s="113">
        <v>2232</v>
      </c>
      <c r="CB20" s="113">
        <v>87</v>
      </c>
      <c r="CC20" s="128"/>
      <c r="CD20" s="133">
        <v>15412</v>
      </c>
      <c r="CE20" s="113">
        <v>2347</v>
      </c>
      <c r="CF20" s="135">
        <v>269</v>
      </c>
      <c r="CH20" s="133">
        <v>4763</v>
      </c>
      <c r="CI20" s="113">
        <v>1177</v>
      </c>
      <c r="CJ20" s="135">
        <v>534</v>
      </c>
      <c r="CL20" s="202" t="s">
        <v>164</v>
      </c>
      <c r="CM20" s="113">
        <v>51</v>
      </c>
      <c r="CN20" s="135">
        <v>904</v>
      </c>
      <c r="CP20" s="113"/>
      <c r="CQ20" s="113"/>
      <c r="CR20" s="113"/>
    </row>
    <row r="21" spans="1:96" ht="14.25" x14ac:dyDescent="0.2">
      <c r="A21" s="40">
        <f t="shared" si="0"/>
        <v>50</v>
      </c>
      <c r="B21" s="41">
        <f>B20+7</f>
        <v>40522</v>
      </c>
      <c r="C21" s="35" t="s">
        <v>59</v>
      </c>
      <c r="D21" s="41">
        <f>D20+7</f>
        <v>40528</v>
      </c>
      <c r="E21" s="41"/>
      <c r="F21" s="251">
        <v>13107</v>
      </c>
      <c r="G21" s="47">
        <v>10850</v>
      </c>
      <c r="H21" s="102">
        <v>1313</v>
      </c>
      <c r="J21" s="251">
        <v>13798</v>
      </c>
      <c r="K21" s="47">
        <v>17018</v>
      </c>
      <c r="L21" s="102">
        <v>1468</v>
      </c>
      <c r="N21" s="251">
        <v>11550</v>
      </c>
      <c r="O21" s="47">
        <v>10068</v>
      </c>
      <c r="P21" s="102">
        <v>1978</v>
      </c>
      <c r="R21" s="251">
        <v>17328</v>
      </c>
      <c r="S21" s="47">
        <v>2802</v>
      </c>
      <c r="T21" s="102">
        <v>1847</v>
      </c>
      <c r="V21" s="251">
        <v>5248</v>
      </c>
      <c r="W21" s="47">
        <v>5081</v>
      </c>
      <c r="X21" s="102">
        <v>607</v>
      </c>
      <c r="Z21" s="251">
        <v>7479</v>
      </c>
      <c r="AA21" s="47">
        <v>3290</v>
      </c>
      <c r="AB21" s="102">
        <v>267</v>
      </c>
      <c r="AD21" s="251">
        <v>9046</v>
      </c>
      <c r="AE21" s="47">
        <v>4371</v>
      </c>
      <c r="AF21" s="102">
        <v>490</v>
      </c>
      <c r="AH21" s="251">
        <v>15699</v>
      </c>
      <c r="AI21" s="47">
        <v>4703</v>
      </c>
      <c r="AJ21" s="102">
        <v>1325</v>
      </c>
      <c r="AL21" s="245">
        <v>17590</v>
      </c>
      <c r="AM21" s="47">
        <v>8201</v>
      </c>
      <c r="AN21" s="102">
        <v>2914</v>
      </c>
      <c r="AO21" s="47"/>
      <c r="AP21" s="251">
        <v>3849</v>
      </c>
      <c r="AQ21" s="47">
        <v>6367</v>
      </c>
      <c r="AR21" s="102">
        <v>307</v>
      </c>
      <c r="AT21" s="244" t="s">
        <v>165</v>
      </c>
      <c r="AU21" s="47">
        <v>3267</v>
      </c>
      <c r="AV21" s="101">
        <v>1653</v>
      </c>
      <c r="AW21" s="101"/>
      <c r="AX21" s="244" t="s">
        <v>166</v>
      </c>
      <c r="AY21" s="62">
        <v>3319</v>
      </c>
      <c r="AZ21" s="102">
        <v>1154</v>
      </c>
      <c r="BB21" s="245">
        <v>1540</v>
      </c>
      <c r="BC21" s="62">
        <v>524</v>
      </c>
      <c r="BD21" s="102">
        <v>582</v>
      </c>
      <c r="BE21" s="102"/>
      <c r="BF21" s="246">
        <v>5626</v>
      </c>
      <c r="BG21" s="40">
        <v>400</v>
      </c>
      <c r="BH21" s="101">
        <v>763</v>
      </c>
      <c r="BJ21" s="246">
        <v>7268</v>
      </c>
      <c r="BK21" s="40">
        <v>652</v>
      </c>
      <c r="BL21" s="101">
        <v>530</v>
      </c>
      <c r="BN21" s="242">
        <v>1551</v>
      </c>
      <c r="BO21" s="111">
        <v>502</v>
      </c>
      <c r="BP21" s="115">
        <v>20</v>
      </c>
      <c r="BR21" s="242">
        <v>7083</v>
      </c>
      <c r="BS21" s="114">
        <v>2141</v>
      </c>
      <c r="BT21" s="109">
        <v>36</v>
      </c>
      <c r="BU21" s="106"/>
      <c r="BV21" s="110">
        <v>5966</v>
      </c>
      <c r="BW21" s="121">
        <v>2265</v>
      </c>
      <c r="BX21" s="112">
        <v>418</v>
      </c>
      <c r="BY21" s="128"/>
      <c r="BZ21" s="113">
        <v>4926</v>
      </c>
      <c r="CA21" s="113">
        <v>2928</v>
      </c>
      <c r="CB21" s="113">
        <v>106</v>
      </c>
      <c r="CC21" s="128"/>
      <c r="CD21" s="133">
        <v>15523</v>
      </c>
      <c r="CE21" s="113">
        <v>2521</v>
      </c>
      <c r="CF21" s="135">
        <v>418</v>
      </c>
      <c r="CH21" s="133">
        <v>4777</v>
      </c>
      <c r="CI21" s="113">
        <v>1194</v>
      </c>
      <c r="CJ21" s="135">
        <v>547</v>
      </c>
      <c r="CL21" s="133"/>
      <c r="CM21" s="117">
        <v>57</v>
      </c>
      <c r="CN21" s="135">
        <v>905</v>
      </c>
      <c r="CP21" s="113"/>
      <c r="CQ21" s="113"/>
      <c r="CR21" s="113"/>
    </row>
    <row r="22" spans="1:96" ht="14.25" x14ac:dyDescent="0.2">
      <c r="A22" s="40">
        <f t="shared" si="0"/>
        <v>51</v>
      </c>
      <c r="B22" s="41">
        <f>B21+7</f>
        <v>40529</v>
      </c>
      <c r="C22" s="35" t="s">
        <v>59</v>
      </c>
      <c r="D22" s="41">
        <f>D21+7</f>
        <v>40535</v>
      </c>
      <c r="E22" s="41"/>
      <c r="F22" s="251">
        <v>13127</v>
      </c>
      <c r="G22" s="47">
        <v>10900</v>
      </c>
      <c r="H22" s="102">
        <v>1575</v>
      </c>
      <c r="J22" s="251">
        <v>13802</v>
      </c>
      <c r="K22" s="47">
        <v>18146</v>
      </c>
      <c r="L22" s="102">
        <v>2298</v>
      </c>
      <c r="N22" s="252" t="s">
        <v>198</v>
      </c>
      <c r="O22" s="47">
        <v>10292</v>
      </c>
      <c r="P22" s="102">
        <v>3221</v>
      </c>
      <c r="R22" s="251">
        <v>17859</v>
      </c>
      <c r="S22" s="47">
        <v>2884</v>
      </c>
      <c r="T22" s="102">
        <v>2496</v>
      </c>
      <c r="V22" s="251">
        <v>5248</v>
      </c>
      <c r="W22" s="47">
        <v>5142</v>
      </c>
      <c r="X22" s="102">
        <v>665</v>
      </c>
      <c r="Z22" s="251">
        <v>7487</v>
      </c>
      <c r="AA22" s="47">
        <v>3343</v>
      </c>
      <c r="AB22" s="102">
        <v>528</v>
      </c>
      <c r="AD22" s="251">
        <v>9048</v>
      </c>
      <c r="AE22" s="47">
        <v>4411</v>
      </c>
      <c r="AF22" s="102">
        <v>710</v>
      </c>
      <c r="AH22" s="251">
        <v>15721</v>
      </c>
      <c r="AI22" s="47">
        <v>4789</v>
      </c>
      <c r="AJ22" s="102">
        <v>1554</v>
      </c>
      <c r="AL22" s="245">
        <v>17594</v>
      </c>
      <c r="AM22" s="47">
        <v>8228</v>
      </c>
      <c r="AN22" s="102">
        <v>2997</v>
      </c>
      <c r="AO22" s="47"/>
      <c r="AP22" s="251">
        <v>3850</v>
      </c>
      <c r="AQ22" s="47">
        <v>6471</v>
      </c>
      <c r="AR22" s="102">
        <v>339</v>
      </c>
      <c r="AT22" s="251"/>
      <c r="AU22" s="47">
        <v>3273</v>
      </c>
      <c r="AV22" s="101">
        <v>1819</v>
      </c>
      <c r="AW22" s="101"/>
      <c r="AX22" s="251"/>
      <c r="AY22" s="47">
        <v>3330</v>
      </c>
      <c r="AZ22" s="102">
        <v>1330</v>
      </c>
      <c r="BB22" s="245">
        <v>1543</v>
      </c>
      <c r="BC22" s="47">
        <v>527</v>
      </c>
      <c r="BD22" s="102">
        <v>805</v>
      </c>
      <c r="BE22" s="102"/>
      <c r="BF22" s="203" t="s">
        <v>167</v>
      </c>
      <c r="BG22" s="40">
        <v>411</v>
      </c>
      <c r="BH22" s="101">
        <v>783</v>
      </c>
      <c r="BJ22" s="104">
        <v>7283</v>
      </c>
      <c r="BK22" s="40">
        <v>682</v>
      </c>
      <c r="BL22" s="101">
        <v>583</v>
      </c>
      <c r="BN22" s="242">
        <v>1577</v>
      </c>
      <c r="BO22" s="111">
        <v>624</v>
      </c>
      <c r="BP22" s="115">
        <v>20</v>
      </c>
      <c r="BR22" s="242">
        <v>7102</v>
      </c>
      <c r="BS22" s="114">
        <v>2327</v>
      </c>
      <c r="BT22" s="109">
        <v>41</v>
      </c>
      <c r="BU22" s="54"/>
      <c r="BV22" s="110">
        <v>5957</v>
      </c>
      <c r="BW22" s="121">
        <v>2313</v>
      </c>
      <c r="BX22" s="112">
        <v>419</v>
      </c>
      <c r="BY22" s="128"/>
      <c r="BZ22" s="113">
        <v>4929</v>
      </c>
      <c r="CA22" s="113">
        <v>3018</v>
      </c>
      <c r="CB22" s="113">
        <v>121</v>
      </c>
      <c r="CC22" s="128"/>
      <c r="CD22" s="133">
        <v>15533</v>
      </c>
      <c r="CE22" s="113">
        <v>2540</v>
      </c>
      <c r="CF22" s="135">
        <v>431</v>
      </c>
      <c r="CH22" s="133">
        <v>4811</v>
      </c>
      <c r="CI22" s="113">
        <v>1254</v>
      </c>
      <c r="CJ22" s="135">
        <v>916</v>
      </c>
      <c r="CL22" s="133"/>
      <c r="CM22" s="113"/>
      <c r="CN22" s="135">
        <v>913</v>
      </c>
      <c r="CP22" s="113"/>
      <c r="CQ22" s="113"/>
      <c r="CR22" s="113"/>
    </row>
    <row r="23" spans="1:96" ht="14.25" x14ac:dyDescent="0.2">
      <c r="A23" s="40">
        <f t="shared" si="0"/>
        <v>52</v>
      </c>
      <c r="B23" s="41">
        <f>B22+7</f>
        <v>40536</v>
      </c>
      <c r="C23" s="35" t="s">
        <v>59</v>
      </c>
      <c r="D23" s="41">
        <v>40543</v>
      </c>
      <c r="E23" s="41"/>
      <c r="F23" s="252" t="s">
        <v>186</v>
      </c>
      <c r="G23" s="47">
        <v>10977</v>
      </c>
      <c r="H23" s="102">
        <v>1979</v>
      </c>
      <c r="J23" s="251">
        <v>13802</v>
      </c>
      <c r="K23" s="47">
        <v>18302</v>
      </c>
      <c r="L23" s="102">
        <v>3392</v>
      </c>
      <c r="N23" s="251"/>
      <c r="O23" s="47">
        <v>10364</v>
      </c>
      <c r="P23" s="102">
        <v>3980</v>
      </c>
      <c r="R23" s="251">
        <v>18057</v>
      </c>
      <c r="S23" s="47">
        <v>2905</v>
      </c>
      <c r="T23" s="102">
        <v>2910</v>
      </c>
      <c r="V23" s="251">
        <v>5248</v>
      </c>
      <c r="W23" s="47">
        <v>5175</v>
      </c>
      <c r="X23" s="102">
        <v>787</v>
      </c>
      <c r="Z23" s="251">
        <v>7492</v>
      </c>
      <c r="AA23" s="47">
        <v>3346</v>
      </c>
      <c r="AB23" s="102">
        <v>826</v>
      </c>
      <c r="AD23" s="252" t="s">
        <v>193</v>
      </c>
      <c r="AE23" s="47">
        <v>4424</v>
      </c>
      <c r="AF23" s="102">
        <v>873</v>
      </c>
      <c r="AH23" s="252" t="s">
        <v>192</v>
      </c>
      <c r="AI23" s="47">
        <v>4798</v>
      </c>
      <c r="AJ23" s="102">
        <v>1620</v>
      </c>
      <c r="AL23" s="245">
        <v>17594</v>
      </c>
      <c r="AM23" s="47">
        <v>8236</v>
      </c>
      <c r="AN23" s="102">
        <v>3011</v>
      </c>
      <c r="AO23" s="47"/>
      <c r="AP23" s="260">
        <v>3851</v>
      </c>
      <c r="AQ23" s="47">
        <v>6586</v>
      </c>
      <c r="AR23" s="102">
        <v>480</v>
      </c>
      <c r="AT23" s="251"/>
      <c r="AU23" s="47">
        <v>3273</v>
      </c>
      <c r="AV23" s="122">
        <v>1920</v>
      </c>
      <c r="AW23" s="122"/>
      <c r="AX23" s="251"/>
      <c r="AY23" s="45">
        <v>3337</v>
      </c>
      <c r="AZ23" s="123">
        <v>1558</v>
      </c>
      <c r="BB23" s="252" t="s">
        <v>168</v>
      </c>
      <c r="BC23" s="46">
        <v>527</v>
      </c>
      <c r="BD23" s="123">
        <v>843</v>
      </c>
      <c r="BE23" s="123"/>
      <c r="BF23" s="104"/>
      <c r="BG23" s="40">
        <v>416</v>
      </c>
      <c r="BH23" s="101">
        <v>790</v>
      </c>
      <c r="BJ23" s="246">
        <v>7296</v>
      </c>
      <c r="BK23" s="234">
        <v>745</v>
      </c>
      <c r="BL23" s="101">
        <v>847</v>
      </c>
      <c r="BN23" s="116" t="s">
        <v>169</v>
      </c>
      <c r="BO23" s="124">
        <v>649</v>
      </c>
      <c r="BP23" s="115">
        <v>47</v>
      </c>
      <c r="BR23" s="242">
        <v>7102</v>
      </c>
      <c r="BS23" s="114">
        <v>2327</v>
      </c>
      <c r="BT23" s="109">
        <v>41</v>
      </c>
      <c r="BU23" s="106"/>
      <c r="BV23" s="203" t="s">
        <v>170</v>
      </c>
      <c r="BW23" s="121">
        <v>2365</v>
      </c>
      <c r="BX23" s="112">
        <v>549</v>
      </c>
      <c r="BY23" s="128"/>
      <c r="BZ23" s="113">
        <v>4929</v>
      </c>
      <c r="CA23" s="113">
        <v>3466</v>
      </c>
      <c r="CB23" s="113">
        <v>187</v>
      </c>
      <c r="CC23" s="128"/>
      <c r="CD23" s="133">
        <v>15535</v>
      </c>
      <c r="CE23" s="117">
        <v>2548</v>
      </c>
      <c r="CF23" s="135">
        <v>472</v>
      </c>
      <c r="CH23" s="133">
        <v>4811</v>
      </c>
      <c r="CI23" s="113">
        <v>1258</v>
      </c>
      <c r="CJ23" s="135">
        <v>1046</v>
      </c>
      <c r="CL23" s="133"/>
      <c r="CM23" s="113"/>
      <c r="CN23" s="135">
        <v>1017</v>
      </c>
      <c r="CP23" s="113"/>
      <c r="CQ23" s="113"/>
      <c r="CR23" s="113"/>
    </row>
    <row r="24" spans="1:96" ht="14.25" x14ac:dyDescent="0.2">
      <c r="A24" s="40">
        <v>1</v>
      </c>
      <c r="B24" s="41">
        <v>40179</v>
      </c>
      <c r="C24" s="35" t="s">
        <v>59</v>
      </c>
      <c r="D24" s="41">
        <v>40185</v>
      </c>
      <c r="E24" s="41"/>
      <c r="F24" s="132"/>
      <c r="G24" s="47">
        <v>10982</v>
      </c>
      <c r="H24" s="102">
        <v>2532</v>
      </c>
      <c r="J24" s="251">
        <v>13802</v>
      </c>
      <c r="K24" s="47">
        <v>18349</v>
      </c>
      <c r="L24" s="102">
        <v>5083</v>
      </c>
      <c r="N24" s="251"/>
      <c r="O24" s="47">
        <v>10387</v>
      </c>
      <c r="P24" s="102">
        <v>4838</v>
      </c>
      <c r="R24" s="251">
        <v>18102</v>
      </c>
      <c r="S24" s="47">
        <v>2917</v>
      </c>
      <c r="T24" s="102">
        <v>3374</v>
      </c>
      <c r="V24" s="251">
        <v>5248</v>
      </c>
      <c r="W24" s="46">
        <v>5178</v>
      </c>
      <c r="X24" s="102">
        <v>901</v>
      </c>
      <c r="Z24" s="252" t="s">
        <v>204</v>
      </c>
      <c r="AA24" s="47">
        <v>3351</v>
      </c>
      <c r="AB24" s="102">
        <v>1200</v>
      </c>
      <c r="AD24" s="132"/>
      <c r="AE24" s="47">
        <v>4429</v>
      </c>
      <c r="AF24" s="102">
        <v>946</v>
      </c>
      <c r="AH24" s="104"/>
      <c r="AI24" s="46">
        <v>4810</v>
      </c>
      <c r="AJ24" s="102">
        <v>1963</v>
      </c>
      <c r="AL24" s="252" t="s">
        <v>189</v>
      </c>
      <c r="AM24" s="46">
        <v>8238</v>
      </c>
      <c r="AN24" s="102">
        <v>3240</v>
      </c>
      <c r="AO24" s="47"/>
      <c r="AP24" s="252" t="s">
        <v>188</v>
      </c>
      <c r="AQ24" s="47">
        <v>6586</v>
      </c>
      <c r="AR24" s="102">
        <v>480</v>
      </c>
      <c r="AT24" s="252"/>
      <c r="AU24" s="47">
        <v>3273</v>
      </c>
      <c r="AV24" s="102">
        <v>1986</v>
      </c>
      <c r="AW24" s="102"/>
      <c r="AX24" s="252"/>
      <c r="AY24" s="62"/>
      <c r="AZ24" s="102">
        <v>1651</v>
      </c>
      <c r="BB24" s="267"/>
      <c r="BC24" s="268"/>
      <c r="BD24" s="102">
        <v>864</v>
      </c>
      <c r="BE24" s="102"/>
      <c r="BF24" s="104"/>
      <c r="BG24" s="40">
        <v>417</v>
      </c>
      <c r="BH24" s="101">
        <v>806</v>
      </c>
      <c r="BJ24" s="246">
        <v>7303</v>
      </c>
      <c r="BL24" s="101">
        <v>940</v>
      </c>
      <c r="BN24" s="110"/>
      <c r="BO24" s="121"/>
      <c r="BP24" s="115">
        <v>56</v>
      </c>
      <c r="BR24" s="242">
        <v>7102</v>
      </c>
      <c r="BS24" s="114">
        <v>2331</v>
      </c>
      <c r="BT24" s="109">
        <v>66</v>
      </c>
      <c r="BV24" s="110"/>
      <c r="BW24" s="121">
        <v>2366</v>
      </c>
      <c r="BX24" s="112">
        <v>604</v>
      </c>
      <c r="BY24" s="128"/>
      <c r="BZ24" s="113">
        <v>4929</v>
      </c>
      <c r="CA24" s="113">
        <v>3503</v>
      </c>
      <c r="CB24" s="113">
        <v>462</v>
      </c>
      <c r="CC24" s="128"/>
      <c r="CD24" s="133">
        <v>15535</v>
      </c>
      <c r="CE24" s="113"/>
      <c r="CF24" s="135">
        <v>540</v>
      </c>
      <c r="CH24" s="199">
        <v>4812</v>
      </c>
      <c r="CI24" s="117">
        <v>1259</v>
      </c>
      <c r="CJ24" s="186">
        <v>1194</v>
      </c>
      <c r="CL24" s="133"/>
      <c r="CM24" s="117"/>
      <c r="CN24" s="135">
        <v>1102</v>
      </c>
      <c r="CP24" s="200"/>
      <c r="CQ24" s="117"/>
      <c r="CR24" s="117"/>
    </row>
    <row r="25" spans="1:96" ht="14.25" x14ac:dyDescent="0.2">
      <c r="A25" s="40">
        <v>2</v>
      </c>
      <c r="B25" s="41">
        <f>+B24+7</f>
        <v>40186</v>
      </c>
      <c r="C25" s="35" t="s">
        <v>59</v>
      </c>
      <c r="D25" s="41">
        <f>+D24+7</f>
        <v>40192</v>
      </c>
      <c r="E25" s="41"/>
      <c r="F25" s="132"/>
      <c r="G25" s="47">
        <v>10982</v>
      </c>
      <c r="H25" s="102">
        <v>2991</v>
      </c>
      <c r="J25" s="252" t="s">
        <v>196</v>
      </c>
      <c r="K25" s="47">
        <v>18356</v>
      </c>
      <c r="L25" s="102">
        <v>6335</v>
      </c>
      <c r="N25" s="251"/>
      <c r="O25" s="47">
        <v>10391</v>
      </c>
      <c r="P25" s="102">
        <v>5823</v>
      </c>
      <c r="R25" s="251">
        <v>18110</v>
      </c>
      <c r="S25" s="47">
        <v>2919</v>
      </c>
      <c r="T25" s="102">
        <v>4477</v>
      </c>
      <c r="V25" s="252" t="s">
        <v>202</v>
      </c>
      <c r="W25" s="47"/>
      <c r="X25" s="102">
        <v>1170</v>
      </c>
      <c r="Z25" s="251"/>
      <c r="AA25" s="47">
        <v>3351</v>
      </c>
      <c r="AB25" s="102">
        <v>1995</v>
      </c>
      <c r="AD25" s="132"/>
      <c r="AE25" s="46">
        <v>4431</v>
      </c>
      <c r="AF25" s="102">
        <v>992</v>
      </c>
      <c r="AH25" s="104"/>
      <c r="AI25" s="40"/>
      <c r="AJ25" s="102">
        <v>2648</v>
      </c>
      <c r="AL25" s="252"/>
      <c r="AM25" s="47"/>
      <c r="AN25" s="102">
        <v>3547</v>
      </c>
      <c r="AO25" s="47"/>
      <c r="AP25" s="251"/>
      <c r="AQ25" s="47">
        <v>6628</v>
      </c>
      <c r="AR25" s="102">
        <v>907</v>
      </c>
      <c r="AT25" s="251"/>
      <c r="AU25" s="47">
        <v>3273</v>
      </c>
      <c r="AV25" s="102">
        <v>2047</v>
      </c>
      <c r="AW25" s="102"/>
      <c r="AX25" s="251"/>
      <c r="AY25" s="47"/>
      <c r="AZ25" s="102">
        <v>1956</v>
      </c>
      <c r="BB25" s="251"/>
      <c r="BC25" s="47"/>
      <c r="BD25" s="102">
        <v>886</v>
      </c>
      <c r="BE25" s="102"/>
      <c r="BF25" s="104"/>
      <c r="BG25" s="40">
        <v>417</v>
      </c>
      <c r="BH25" s="102">
        <v>922</v>
      </c>
      <c r="BI25" s="47"/>
      <c r="BJ25" s="246">
        <v>7304</v>
      </c>
      <c r="BL25" s="101">
        <v>964</v>
      </c>
      <c r="BN25" s="110"/>
      <c r="BO25" s="121"/>
      <c r="BP25" s="115">
        <v>64</v>
      </c>
      <c r="BR25" s="116" t="s">
        <v>171</v>
      </c>
      <c r="BS25" s="120">
        <v>2333</v>
      </c>
      <c r="BT25" s="109">
        <v>156</v>
      </c>
      <c r="BV25" s="110"/>
      <c r="BW25" s="88">
        <v>2383</v>
      </c>
      <c r="BX25" s="112">
        <v>688</v>
      </c>
      <c r="BY25" s="128"/>
      <c r="BZ25" s="113">
        <v>4929</v>
      </c>
      <c r="CA25" s="117">
        <v>3507</v>
      </c>
      <c r="CB25" s="113">
        <v>705</v>
      </c>
      <c r="CC25" s="128"/>
      <c r="CD25" s="133">
        <v>15535</v>
      </c>
      <c r="CE25" s="113"/>
      <c r="CF25" s="135">
        <v>621</v>
      </c>
      <c r="CH25" s="202" t="s">
        <v>172</v>
      </c>
      <c r="CI25" s="113"/>
      <c r="CJ25" s="135">
        <v>1296</v>
      </c>
      <c r="CL25" s="134"/>
      <c r="CM25" s="113"/>
      <c r="CN25" s="135">
        <v>1206</v>
      </c>
      <c r="CP25" s="113"/>
      <c r="CQ25" s="113"/>
      <c r="CR25" s="113"/>
    </row>
    <row r="26" spans="1:96" ht="14.25" x14ac:dyDescent="0.2">
      <c r="A26" s="40">
        <v>3</v>
      </c>
      <c r="B26" s="41">
        <f t="shared" ref="B26:B35" si="3">+B25+7</f>
        <v>40193</v>
      </c>
      <c r="C26" s="35" t="s">
        <v>59</v>
      </c>
      <c r="D26" s="41">
        <f t="shared" ref="D26:D35" si="4">+D25+7</f>
        <v>40199</v>
      </c>
      <c r="E26" s="41"/>
      <c r="F26" s="132"/>
      <c r="G26" s="47">
        <v>10982</v>
      </c>
      <c r="H26" s="102">
        <v>3468</v>
      </c>
      <c r="J26" s="132"/>
      <c r="K26" s="46">
        <v>18357</v>
      </c>
      <c r="L26" s="102">
        <v>7074</v>
      </c>
      <c r="N26" s="251"/>
      <c r="O26" s="47">
        <v>10399</v>
      </c>
      <c r="P26" s="102">
        <v>6304</v>
      </c>
      <c r="R26" s="252" t="s">
        <v>200</v>
      </c>
      <c r="S26" s="47">
        <v>2919</v>
      </c>
      <c r="T26" s="102">
        <v>5711</v>
      </c>
      <c r="V26" s="251"/>
      <c r="W26" s="47"/>
      <c r="X26" s="102">
        <v>1440</v>
      </c>
      <c r="Z26" s="251"/>
      <c r="AA26" s="46">
        <v>3352</v>
      </c>
      <c r="AB26" s="102">
        <v>2733</v>
      </c>
      <c r="AD26" s="132"/>
      <c r="AF26" s="102">
        <v>1217</v>
      </c>
      <c r="AH26" s="104"/>
      <c r="AI26" s="40"/>
      <c r="AJ26" s="102">
        <v>3060</v>
      </c>
      <c r="AL26" s="252"/>
      <c r="AM26" s="47"/>
      <c r="AN26" s="102">
        <v>3788</v>
      </c>
      <c r="AO26" s="47"/>
      <c r="AP26" s="251"/>
      <c r="AQ26" s="48">
        <v>6631</v>
      </c>
      <c r="AR26" s="102">
        <v>1212</v>
      </c>
      <c r="AT26" s="251"/>
      <c r="AU26" s="45">
        <v>3274</v>
      </c>
      <c r="AV26" s="102">
        <v>2173</v>
      </c>
      <c r="AW26" s="102"/>
      <c r="AX26" s="251"/>
      <c r="AY26" s="46"/>
      <c r="AZ26" s="102">
        <v>2297</v>
      </c>
      <c r="BB26" s="251"/>
      <c r="BC26" s="46"/>
      <c r="BD26" s="102">
        <v>940</v>
      </c>
      <c r="BE26" s="102"/>
      <c r="BF26" s="104"/>
      <c r="BG26" s="40">
        <v>418</v>
      </c>
      <c r="BH26" s="102">
        <v>1431</v>
      </c>
      <c r="BI26" s="47"/>
      <c r="BJ26" s="246">
        <v>7305</v>
      </c>
      <c r="BL26" s="101">
        <v>1119</v>
      </c>
      <c r="BN26" s="110"/>
      <c r="BO26" s="121"/>
      <c r="BP26" s="115">
        <v>74</v>
      </c>
      <c r="BR26" s="242"/>
      <c r="BS26" s="114"/>
      <c r="BT26" s="109">
        <v>328</v>
      </c>
      <c r="BV26" s="110"/>
      <c r="BW26" s="121"/>
      <c r="BX26" s="112">
        <v>779</v>
      </c>
      <c r="BY26" s="128"/>
      <c r="BZ26" s="205" t="s">
        <v>173</v>
      </c>
      <c r="CA26" s="113"/>
      <c r="CB26" s="113">
        <v>805</v>
      </c>
      <c r="CC26" s="128"/>
      <c r="CD26" s="133">
        <v>15535</v>
      </c>
      <c r="CE26" s="127"/>
      <c r="CF26" s="135">
        <v>704</v>
      </c>
      <c r="CH26" s="134"/>
      <c r="CI26" s="127"/>
      <c r="CJ26" s="135">
        <v>1405</v>
      </c>
      <c r="CL26" s="134"/>
      <c r="CM26" s="127"/>
      <c r="CN26" s="135">
        <v>1411</v>
      </c>
      <c r="CP26" s="117"/>
      <c r="CQ26" s="127"/>
      <c r="CR26" s="113"/>
    </row>
    <row r="27" spans="1:96" ht="14.25" x14ac:dyDescent="0.2">
      <c r="A27" s="40">
        <v>4</v>
      </c>
      <c r="B27" s="41">
        <f t="shared" si="3"/>
        <v>40200</v>
      </c>
      <c r="C27" s="35" t="s">
        <v>59</v>
      </c>
      <c r="D27" s="41">
        <f t="shared" si="4"/>
        <v>40206</v>
      </c>
      <c r="E27" s="41"/>
      <c r="F27" s="132"/>
      <c r="G27" s="46">
        <v>10983</v>
      </c>
      <c r="H27" s="102">
        <v>4010</v>
      </c>
      <c r="J27" s="132"/>
      <c r="L27" s="102">
        <v>7501</v>
      </c>
      <c r="N27" s="251"/>
      <c r="O27" s="46">
        <v>10400</v>
      </c>
      <c r="P27" s="102">
        <v>6702</v>
      </c>
      <c r="R27" s="251"/>
      <c r="S27" s="47">
        <v>2923</v>
      </c>
      <c r="T27" s="102">
        <v>7211</v>
      </c>
      <c r="V27" s="251"/>
      <c r="W27" s="47"/>
      <c r="X27" s="102">
        <v>1671</v>
      </c>
      <c r="Z27" s="251"/>
      <c r="AA27" s="47"/>
      <c r="AB27" s="102">
        <v>3189</v>
      </c>
      <c r="AD27" s="132"/>
      <c r="AF27" s="102">
        <v>1466</v>
      </c>
      <c r="AH27" s="104"/>
      <c r="AI27" s="40"/>
      <c r="AJ27" s="102">
        <v>3391</v>
      </c>
      <c r="AL27" s="252"/>
      <c r="AM27" s="47"/>
      <c r="AN27" s="102">
        <v>3947</v>
      </c>
      <c r="AO27" s="47"/>
      <c r="AP27" s="251"/>
      <c r="AQ27" s="46">
        <v>6631</v>
      </c>
      <c r="AR27" s="102">
        <v>1377</v>
      </c>
      <c r="AT27" s="251"/>
      <c r="AU27" s="40"/>
      <c r="AV27" s="102">
        <v>2283</v>
      </c>
      <c r="AW27" s="102"/>
      <c r="AX27" s="251"/>
      <c r="AY27" s="47"/>
      <c r="AZ27" s="102">
        <v>2748</v>
      </c>
      <c r="BB27" s="251"/>
      <c r="BC27" s="47"/>
      <c r="BD27" s="102">
        <v>1089</v>
      </c>
      <c r="BE27" s="102"/>
      <c r="BF27" s="104"/>
      <c r="BG27" s="234">
        <v>420</v>
      </c>
      <c r="BH27" s="102">
        <v>1771</v>
      </c>
      <c r="BI27" s="47"/>
      <c r="BJ27" s="55" t="s">
        <v>174</v>
      </c>
      <c r="BL27" s="101">
        <v>1665</v>
      </c>
      <c r="BN27" s="110"/>
      <c r="BO27" s="121"/>
      <c r="BP27" s="115">
        <v>123</v>
      </c>
      <c r="BR27" s="242"/>
      <c r="BS27" s="114"/>
      <c r="BT27" s="109">
        <v>454</v>
      </c>
      <c r="BV27" s="110"/>
      <c r="BW27" s="121"/>
      <c r="BX27" s="112">
        <v>886</v>
      </c>
      <c r="BY27" s="128"/>
      <c r="BZ27" s="113"/>
      <c r="CA27" s="113"/>
      <c r="CB27" s="113">
        <v>826</v>
      </c>
      <c r="CC27" s="128"/>
      <c r="CD27" s="133">
        <v>15535</v>
      </c>
      <c r="CE27" s="113"/>
      <c r="CF27" s="135">
        <v>831</v>
      </c>
      <c r="CH27" s="134"/>
      <c r="CI27" s="113"/>
      <c r="CJ27" s="135">
        <v>1492</v>
      </c>
      <c r="CL27" s="134"/>
      <c r="CM27" s="113"/>
      <c r="CN27" s="135">
        <v>1510</v>
      </c>
      <c r="CP27" s="117"/>
      <c r="CQ27" s="113"/>
      <c r="CR27" s="113"/>
    </row>
    <row r="28" spans="1:96" x14ac:dyDescent="0.2">
      <c r="A28" s="40">
        <v>5</v>
      </c>
      <c r="B28" s="41">
        <f t="shared" si="3"/>
        <v>40207</v>
      </c>
      <c r="C28" s="35" t="s">
        <v>59</v>
      </c>
      <c r="D28" s="41">
        <f t="shared" si="4"/>
        <v>40213</v>
      </c>
      <c r="E28" s="41"/>
      <c r="F28" s="132"/>
      <c r="H28" s="102">
        <v>4561</v>
      </c>
      <c r="J28" s="132"/>
      <c r="L28" s="102">
        <v>7753</v>
      </c>
      <c r="N28" s="251"/>
      <c r="O28" s="47"/>
      <c r="P28" s="102">
        <v>7582</v>
      </c>
      <c r="R28" s="251"/>
      <c r="S28" s="46">
        <v>2927</v>
      </c>
      <c r="T28" s="102">
        <v>8116</v>
      </c>
      <c r="V28" s="251"/>
      <c r="W28" s="47"/>
      <c r="X28" s="102">
        <v>1918</v>
      </c>
      <c r="Z28" s="251"/>
      <c r="AA28" s="47"/>
      <c r="AB28" s="102">
        <v>3452</v>
      </c>
      <c r="AD28" s="132"/>
      <c r="AF28" s="102">
        <v>1627</v>
      </c>
      <c r="AH28" s="104"/>
      <c r="AI28" s="40"/>
      <c r="AJ28" s="102">
        <v>4076</v>
      </c>
      <c r="AL28" s="252"/>
      <c r="AM28" s="47"/>
      <c r="AN28" s="102">
        <v>4382</v>
      </c>
      <c r="AO28" s="47"/>
      <c r="AP28" s="251"/>
      <c r="AQ28" s="47"/>
      <c r="AR28" s="102">
        <v>1658</v>
      </c>
      <c r="AT28" s="251"/>
      <c r="AU28" s="40"/>
      <c r="AV28" s="102">
        <v>2374</v>
      </c>
      <c r="AW28" s="102"/>
      <c r="AX28" s="251"/>
      <c r="AY28" s="47"/>
      <c r="AZ28" s="102">
        <v>2986</v>
      </c>
      <c r="BB28" s="251"/>
      <c r="BC28" s="47"/>
      <c r="BD28" s="102">
        <v>1226</v>
      </c>
      <c r="BE28" s="102"/>
      <c r="BF28" s="104"/>
      <c r="BH28" s="102">
        <v>1847</v>
      </c>
      <c r="BI28" s="47"/>
      <c r="BJ28" s="104"/>
      <c r="BL28" s="101">
        <v>1810</v>
      </c>
      <c r="BN28" s="110"/>
      <c r="BO28" s="121"/>
      <c r="BP28" s="115">
        <v>194</v>
      </c>
      <c r="BR28" s="242"/>
      <c r="BS28" s="114"/>
      <c r="BT28" s="109">
        <v>495</v>
      </c>
      <c r="BV28" s="110"/>
      <c r="BW28" s="121"/>
      <c r="BX28" s="112">
        <v>974</v>
      </c>
      <c r="BY28" s="128"/>
      <c r="BZ28" s="113"/>
      <c r="CA28" s="113"/>
      <c r="CB28" s="113">
        <v>866</v>
      </c>
      <c r="CC28" s="128"/>
      <c r="CD28" s="133">
        <v>15535</v>
      </c>
      <c r="CE28" s="113"/>
      <c r="CF28" s="135">
        <v>942</v>
      </c>
      <c r="CH28" s="133"/>
      <c r="CI28" s="113"/>
      <c r="CJ28" s="135">
        <v>1630</v>
      </c>
      <c r="CL28" s="133"/>
      <c r="CM28" s="113"/>
      <c r="CN28" s="135">
        <v>1603</v>
      </c>
      <c r="CP28" s="113"/>
      <c r="CQ28" s="113"/>
      <c r="CR28" s="113"/>
    </row>
    <row r="29" spans="1:96" x14ac:dyDescent="0.2">
      <c r="A29" s="40">
        <v>6</v>
      </c>
      <c r="B29" s="41">
        <f t="shared" si="3"/>
        <v>40214</v>
      </c>
      <c r="C29" s="35" t="s">
        <v>59</v>
      </c>
      <c r="D29" s="41">
        <f t="shared" si="4"/>
        <v>40220</v>
      </c>
      <c r="E29" s="41"/>
      <c r="F29" s="132"/>
      <c r="H29" s="102">
        <v>4937</v>
      </c>
      <c r="J29" s="132"/>
      <c r="L29" s="102">
        <v>7960</v>
      </c>
      <c r="N29" s="251"/>
      <c r="O29" s="47"/>
      <c r="P29" s="102">
        <v>8875</v>
      </c>
      <c r="R29" s="251"/>
      <c r="S29" s="47"/>
      <c r="T29" s="102">
        <v>8683</v>
      </c>
      <c r="V29" s="251"/>
      <c r="W29" s="47"/>
      <c r="X29" s="102">
        <v>2083</v>
      </c>
      <c r="Z29" s="251"/>
      <c r="AA29" s="47"/>
      <c r="AB29" s="102">
        <v>3738</v>
      </c>
      <c r="AD29" s="132"/>
      <c r="AF29" s="102">
        <v>1749</v>
      </c>
      <c r="AH29" s="104"/>
      <c r="AI29" s="40"/>
      <c r="AJ29" s="102">
        <v>4837</v>
      </c>
      <c r="AL29" s="252"/>
      <c r="AM29" s="47"/>
      <c r="AN29" s="102">
        <v>4752</v>
      </c>
      <c r="AO29" s="47"/>
      <c r="AP29" s="251"/>
      <c r="AQ29" s="47"/>
      <c r="AR29" s="102">
        <v>1936</v>
      </c>
      <c r="AT29" s="104"/>
      <c r="AU29" s="40"/>
      <c r="AV29" s="102">
        <v>2467</v>
      </c>
      <c r="AW29" s="102"/>
      <c r="AX29" s="251"/>
      <c r="AY29" s="47"/>
      <c r="AZ29" s="102">
        <v>3093</v>
      </c>
      <c r="BB29" s="251"/>
      <c r="BC29" s="47"/>
      <c r="BD29" s="102">
        <v>1387</v>
      </c>
      <c r="BE29" s="102"/>
      <c r="BF29" s="104"/>
      <c r="BH29" s="102">
        <v>1938</v>
      </c>
      <c r="BI29" s="47"/>
      <c r="BJ29" s="104"/>
      <c r="BL29" s="101">
        <v>1833</v>
      </c>
      <c r="BN29" s="110"/>
      <c r="BO29" s="121"/>
      <c r="BP29" s="115">
        <v>319</v>
      </c>
      <c r="BR29" s="242"/>
      <c r="BS29" s="114"/>
      <c r="BT29" s="109">
        <v>534</v>
      </c>
      <c r="BV29" s="104"/>
      <c r="BW29" s="40"/>
      <c r="BX29" s="125">
        <v>1066</v>
      </c>
      <c r="BY29" s="128"/>
      <c r="BZ29" s="113"/>
      <c r="CA29" s="113"/>
      <c r="CB29" s="113">
        <v>915</v>
      </c>
      <c r="CC29" s="128"/>
      <c r="CD29" s="134">
        <v>15536</v>
      </c>
      <c r="CE29" s="113"/>
      <c r="CF29" s="135">
        <v>1040</v>
      </c>
      <c r="CH29" s="134"/>
      <c r="CI29" s="113"/>
      <c r="CJ29" s="135">
        <v>1750</v>
      </c>
      <c r="CL29" s="134"/>
      <c r="CM29" s="113"/>
      <c r="CN29" s="135">
        <v>1897</v>
      </c>
      <c r="CP29" s="117"/>
      <c r="CQ29" s="113"/>
      <c r="CR29" s="113"/>
    </row>
    <row r="30" spans="1:96" x14ac:dyDescent="0.2">
      <c r="A30" s="40">
        <v>7</v>
      </c>
      <c r="B30" s="41">
        <f t="shared" si="3"/>
        <v>40221</v>
      </c>
      <c r="C30" s="35" t="s">
        <v>59</v>
      </c>
      <c r="D30" s="41">
        <f t="shared" si="4"/>
        <v>40227</v>
      </c>
      <c r="E30" s="41"/>
      <c r="F30" s="132"/>
      <c r="H30" s="102">
        <v>5211</v>
      </c>
      <c r="J30" s="132"/>
      <c r="L30" s="102">
        <v>8037</v>
      </c>
      <c r="N30" s="251"/>
      <c r="O30" s="47"/>
      <c r="P30" s="102">
        <v>9879</v>
      </c>
      <c r="R30" s="251"/>
      <c r="S30" s="47"/>
      <c r="T30" s="102">
        <v>9530</v>
      </c>
      <c r="V30" s="251"/>
      <c r="W30" s="47"/>
      <c r="X30" s="102">
        <v>2184</v>
      </c>
      <c r="Z30" s="251"/>
      <c r="AA30" s="47"/>
      <c r="AB30" s="102">
        <v>3956</v>
      </c>
      <c r="AD30" s="132"/>
      <c r="AF30" s="102">
        <v>1840</v>
      </c>
      <c r="AH30" s="104"/>
      <c r="AI30" s="40"/>
      <c r="AJ30" s="102">
        <v>5362</v>
      </c>
      <c r="AL30" s="252"/>
      <c r="AM30" s="47"/>
      <c r="AN30" s="102">
        <v>5191</v>
      </c>
      <c r="AO30" s="47"/>
      <c r="AP30" s="251"/>
      <c r="AQ30" s="47"/>
      <c r="AR30" s="102">
        <v>2201</v>
      </c>
      <c r="AT30" s="251"/>
      <c r="AU30" s="40"/>
      <c r="AV30" s="102">
        <v>2513</v>
      </c>
      <c r="AW30" s="102"/>
      <c r="AX30" s="251"/>
      <c r="AY30" s="47"/>
      <c r="AZ30" s="102">
        <v>3170</v>
      </c>
      <c r="BB30" s="251"/>
      <c r="BC30" s="47"/>
      <c r="BD30" s="102">
        <v>1508</v>
      </c>
      <c r="BE30" s="102"/>
      <c r="BF30" s="104"/>
      <c r="BH30" s="102">
        <v>2011</v>
      </c>
      <c r="BI30" s="47"/>
      <c r="BJ30" s="104"/>
      <c r="BL30" s="101">
        <v>1850</v>
      </c>
      <c r="BN30" s="110"/>
      <c r="BO30" s="121"/>
      <c r="BP30" s="115">
        <v>342</v>
      </c>
      <c r="BR30" s="242"/>
      <c r="BS30" s="114"/>
      <c r="BT30" s="109">
        <v>547</v>
      </c>
      <c r="BV30" s="104"/>
      <c r="BW30" s="40"/>
      <c r="BX30" s="125">
        <v>1192</v>
      </c>
      <c r="BY30" s="128"/>
      <c r="BZ30" s="113"/>
      <c r="CA30" s="113"/>
      <c r="CB30" s="113">
        <v>958</v>
      </c>
      <c r="CC30" s="128"/>
      <c r="CD30" s="133"/>
      <c r="CE30" s="113"/>
      <c r="CF30" s="135">
        <v>1169</v>
      </c>
      <c r="CH30" s="133"/>
      <c r="CI30" s="113"/>
      <c r="CJ30" s="135">
        <v>1842</v>
      </c>
      <c r="CL30" s="133"/>
      <c r="CM30" s="113"/>
      <c r="CN30" s="135">
        <v>1968</v>
      </c>
      <c r="CP30" s="113"/>
      <c r="CQ30" s="113"/>
      <c r="CR30" s="113"/>
    </row>
    <row r="31" spans="1:96" x14ac:dyDescent="0.2">
      <c r="A31" s="40">
        <v>8</v>
      </c>
      <c r="B31" s="41">
        <f t="shared" si="3"/>
        <v>40228</v>
      </c>
      <c r="C31" s="35" t="s">
        <v>59</v>
      </c>
      <c r="D31" s="41">
        <f t="shared" si="4"/>
        <v>40234</v>
      </c>
      <c r="E31" s="41"/>
      <c r="F31" s="132"/>
      <c r="H31" s="102">
        <v>5468</v>
      </c>
      <c r="J31" s="132"/>
      <c r="L31" s="102">
        <v>8066</v>
      </c>
      <c r="N31" s="251"/>
      <c r="O31" s="47"/>
      <c r="P31" s="102">
        <v>10633</v>
      </c>
      <c r="R31" s="251"/>
      <c r="S31" s="47"/>
      <c r="T31" s="102">
        <v>10370</v>
      </c>
      <c r="V31" s="251"/>
      <c r="W31" s="47"/>
      <c r="X31" s="102">
        <v>2327</v>
      </c>
      <c r="Z31" s="251"/>
      <c r="AA31" s="47"/>
      <c r="AB31" s="102">
        <v>4088</v>
      </c>
      <c r="AD31" s="132"/>
      <c r="AF31" s="102">
        <v>1952</v>
      </c>
      <c r="AH31" s="104"/>
      <c r="AI31" s="40"/>
      <c r="AJ31" s="102">
        <v>5524</v>
      </c>
      <c r="AL31" s="252"/>
      <c r="AM31" s="47"/>
      <c r="AN31" s="102">
        <v>5241</v>
      </c>
      <c r="AO31" s="47"/>
      <c r="AP31" s="251"/>
      <c r="AQ31" s="47"/>
      <c r="AR31" s="102">
        <v>2297</v>
      </c>
      <c r="AT31" s="104"/>
      <c r="AU31" s="40"/>
      <c r="AV31" s="102">
        <v>2526</v>
      </c>
      <c r="AW31" s="102"/>
      <c r="AX31" s="251"/>
      <c r="AY31" s="47"/>
      <c r="AZ31" s="102">
        <v>3236</v>
      </c>
      <c r="BB31" s="251"/>
      <c r="BC31" s="47"/>
      <c r="BD31" s="102">
        <v>1555</v>
      </c>
      <c r="BE31" s="102"/>
      <c r="BF31" s="104"/>
      <c r="BH31" s="102">
        <v>2028</v>
      </c>
      <c r="BI31" s="47"/>
      <c r="BJ31" s="104"/>
      <c r="BL31" s="101">
        <v>1852</v>
      </c>
      <c r="BN31" s="110"/>
      <c r="BO31" s="121"/>
      <c r="BP31" s="115">
        <v>364</v>
      </c>
      <c r="BR31" s="242"/>
      <c r="BS31" s="114"/>
      <c r="BT31" s="109">
        <v>569</v>
      </c>
      <c r="BV31" s="104"/>
      <c r="BW31" s="40"/>
      <c r="BX31" s="125">
        <v>1300</v>
      </c>
      <c r="BY31" s="128"/>
      <c r="BZ31" s="113"/>
      <c r="CA31" s="113"/>
      <c r="CB31" s="113">
        <v>1031</v>
      </c>
      <c r="CC31" s="128"/>
      <c r="CD31" s="133"/>
      <c r="CE31" s="113"/>
      <c r="CF31" s="135">
        <v>1393</v>
      </c>
      <c r="CH31" s="133"/>
      <c r="CI31" s="113"/>
      <c r="CJ31" s="135">
        <v>1924</v>
      </c>
      <c r="CL31" s="133"/>
      <c r="CM31" s="113"/>
      <c r="CN31" s="135">
        <v>2053</v>
      </c>
      <c r="CP31" s="113"/>
      <c r="CQ31" s="113"/>
      <c r="CR31" s="113"/>
    </row>
    <row r="32" spans="1:96" ht="14.25" x14ac:dyDescent="0.2">
      <c r="A32" s="40">
        <v>9</v>
      </c>
      <c r="B32" s="41">
        <f t="shared" si="3"/>
        <v>40235</v>
      </c>
      <c r="C32" s="35" t="s">
        <v>59</v>
      </c>
      <c r="D32" s="41">
        <f t="shared" si="4"/>
        <v>40241</v>
      </c>
      <c r="E32" s="41"/>
      <c r="F32" s="132"/>
      <c r="H32" s="102">
        <v>5649</v>
      </c>
      <c r="J32" s="132"/>
      <c r="L32" s="102">
        <v>8100</v>
      </c>
      <c r="N32" s="251"/>
      <c r="O32" s="47"/>
      <c r="P32" s="102">
        <v>11003</v>
      </c>
      <c r="R32" s="251"/>
      <c r="S32" s="47"/>
      <c r="T32" s="102">
        <v>11168</v>
      </c>
      <c r="V32" s="251"/>
      <c r="W32" s="47"/>
      <c r="X32" s="102">
        <v>2459</v>
      </c>
      <c r="Z32" s="251"/>
      <c r="AA32" s="47"/>
      <c r="AB32" s="102">
        <v>4191</v>
      </c>
      <c r="AD32" s="132"/>
      <c r="AF32" s="102">
        <v>1987</v>
      </c>
      <c r="AH32" s="104"/>
      <c r="AI32" s="40"/>
      <c r="AJ32" s="102">
        <v>5668</v>
      </c>
      <c r="AL32" s="252"/>
      <c r="AM32" s="47"/>
      <c r="AN32" s="102">
        <v>5386</v>
      </c>
      <c r="AO32" s="47"/>
      <c r="AP32" s="251"/>
      <c r="AQ32" s="47"/>
      <c r="AR32" s="102">
        <v>2350</v>
      </c>
      <c r="AT32" s="104"/>
      <c r="AU32" s="40"/>
      <c r="AV32" s="123">
        <v>2539</v>
      </c>
      <c r="AW32" s="123"/>
      <c r="AX32" s="251"/>
      <c r="AY32" s="47"/>
      <c r="AZ32" s="123">
        <v>3256</v>
      </c>
      <c r="BB32" s="251"/>
      <c r="BC32" s="47"/>
      <c r="BD32" s="123">
        <v>1574</v>
      </c>
      <c r="BE32" s="123"/>
      <c r="BF32" s="104"/>
      <c r="BH32" s="123">
        <v>2037</v>
      </c>
      <c r="BI32" s="62"/>
      <c r="BJ32" s="104"/>
      <c r="BL32" s="101">
        <v>1873</v>
      </c>
      <c r="BN32" s="110"/>
      <c r="BO32" s="121"/>
      <c r="BP32" s="115">
        <v>378</v>
      </c>
      <c r="BR32" s="242"/>
      <c r="BS32" s="114"/>
      <c r="BT32" s="109">
        <v>579</v>
      </c>
      <c r="BV32" s="104"/>
      <c r="BW32" s="40"/>
      <c r="BX32" s="125">
        <v>1346</v>
      </c>
      <c r="BY32" s="128"/>
      <c r="BZ32" s="113"/>
      <c r="CA32" s="113"/>
      <c r="CB32" s="113">
        <v>1075</v>
      </c>
      <c r="CC32" s="128"/>
      <c r="CD32" s="206" t="s">
        <v>175</v>
      </c>
      <c r="CE32" s="113"/>
      <c r="CF32" s="135">
        <v>1485</v>
      </c>
      <c r="CH32" s="141"/>
      <c r="CI32" s="113"/>
      <c r="CJ32" s="135">
        <v>1983</v>
      </c>
      <c r="CL32" s="141"/>
      <c r="CM32" s="113"/>
      <c r="CN32" s="135">
        <v>2097</v>
      </c>
      <c r="CP32" s="201"/>
      <c r="CQ32" s="113"/>
      <c r="CR32" s="113"/>
    </row>
    <row r="33" spans="1:96" ht="14.25" x14ac:dyDescent="0.2">
      <c r="A33" s="40">
        <v>10</v>
      </c>
      <c r="B33" s="41">
        <f t="shared" si="3"/>
        <v>40242</v>
      </c>
      <c r="C33" s="35" t="s">
        <v>59</v>
      </c>
      <c r="D33" s="41">
        <f t="shared" si="4"/>
        <v>40248</v>
      </c>
      <c r="E33" s="41"/>
      <c r="F33" s="132"/>
      <c r="H33" s="102">
        <v>5712</v>
      </c>
      <c r="J33" s="132"/>
      <c r="L33" s="102">
        <v>8129</v>
      </c>
      <c r="N33" s="251"/>
      <c r="O33" s="47"/>
      <c r="P33" s="102">
        <v>11310</v>
      </c>
      <c r="R33" s="251"/>
      <c r="S33" s="47"/>
      <c r="T33" s="102">
        <v>11342</v>
      </c>
      <c r="V33" s="251"/>
      <c r="W33" s="47"/>
      <c r="X33" s="126">
        <v>2495</v>
      </c>
      <c r="Z33" s="251"/>
      <c r="AA33" s="47"/>
      <c r="AB33" s="126">
        <v>4244</v>
      </c>
      <c r="AD33" s="132"/>
      <c r="AF33" s="126">
        <v>2037</v>
      </c>
      <c r="AH33" s="104"/>
      <c r="AI33" s="40"/>
      <c r="AJ33" s="102">
        <v>5792</v>
      </c>
      <c r="AL33" s="252"/>
      <c r="AM33" s="47"/>
      <c r="AN33" s="102">
        <v>5559</v>
      </c>
      <c r="AO33" s="47"/>
      <c r="AP33" s="251"/>
      <c r="AQ33" s="47"/>
      <c r="AR33" s="102">
        <v>2391</v>
      </c>
      <c r="AT33" s="104"/>
      <c r="AU33" s="40"/>
      <c r="AV33" s="126">
        <v>2550</v>
      </c>
      <c r="AW33" s="126"/>
      <c r="AX33" s="252"/>
      <c r="AY33" s="47"/>
      <c r="AZ33" s="126">
        <v>3272</v>
      </c>
      <c r="BB33" s="252"/>
      <c r="BC33" s="47"/>
      <c r="BD33" s="126">
        <v>1574</v>
      </c>
      <c r="BE33" s="126"/>
      <c r="BF33" s="253"/>
      <c r="BG33" s="234"/>
      <c r="BH33" s="126">
        <v>2049</v>
      </c>
      <c r="BI33" s="46"/>
      <c r="BJ33" s="253"/>
      <c r="BK33" s="234"/>
      <c r="BL33" s="126">
        <v>1897</v>
      </c>
      <c r="BN33" s="252"/>
      <c r="BO33" s="234"/>
      <c r="BP33" s="263">
        <v>386</v>
      </c>
      <c r="BR33" s="116"/>
      <c r="BS33" s="120"/>
      <c r="BT33" s="264">
        <v>585</v>
      </c>
      <c r="BV33" s="104"/>
      <c r="BW33" s="40"/>
      <c r="BX33" s="265">
        <v>1433</v>
      </c>
      <c r="BY33" s="128"/>
      <c r="BZ33" s="117"/>
      <c r="CA33" s="117"/>
      <c r="CB33" s="117">
        <v>1080</v>
      </c>
      <c r="CC33" s="132"/>
      <c r="CD33" s="206" t="s">
        <v>176</v>
      </c>
      <c r="CE33" s="117"/>
      <c r="CF33" s="135">
        <v>1551</v>
      </c>
      <c r="CH33" s="141"/>
      <c r="CI33" s="117"/>
      <c r="CJ33" s="186">
        <v>2041</v>
      </c>
      <c r="CL33" s="141"/>
      <c r="CM33" s="117"/>
      <c r="CN33" s="186">
        <v>2165</v>
      </c>
      <c r="CP33" s="201"/>
      <c r="CQ33" s="117"/>
      <c r="CR33" s="113"/>
    </row>
    <row r="34" spans="1:96" x14ac:dyDescent="0.2">
      <c r="A34" s="40">
        <v>11</v>
      </c>
      <c r="B34" s="41">
        <f t="shared" si="3"/>
        <v>40249</v>
      </c>
      <c r="C34" s="35" t="s">
        <v>59</v>
      </c>
      <c r="D34" s="41">
        <f t="shared" si="4"/>
        <v>40255</v>
      </c>
      <c r="E34" s="41"/>
      <c r="F34" s="132"/>
      <c r="H34" s="126">
        <v>5731</v>
      </c>
      <c r="J34" s="132"/>
      <c r="L34" s="126">
        <v>8143</v>
      </c>
      <c r="N34" s="251"/>
      <c r="O34" s="47"/>
      <c r="P34" s="126">
        <v>11547</v>
      </c>
      <c r="R34" s="251"/>
      <c r="S34" s="47"/>
      <c r="T34" s="126">
        <v>11399</v>
      </c>
      <c r="V34" s="251"/>
      <c r="W34" s="47"/>
      <c r="X34" s="103"/>
      <c r="Z34" s="251"/>
      <c r="AA34" s="47"/>
      <c r="AB34" s="102"/>
      <c r="AD34" s="132"/>
      <c r="AF34" s="103"/>
      <c r="AH34" s="104"/>
      <c r="AI34" s="40"/>
      <c r="AJ34" s="126">
        <v>5885</v>
      </c>
      <c r="AL34" s="252"/>
      <c r="AM34" s="47"/>
      <c r="AN34" s="126">
        <v>5737</v>
      </c>
      <c r="AO34" s="47"/>
      <c r="AP34" s="251"/>
      <c r="AQ34" s="47"/>
      <c r="AR34" s="126">
        <v>2392</v>
      </c>
      <c r="AT34" s="132"/>
      <c r="AV34" s="103"/>
      <c r="AX34" s="132"/>
      <c r="AZ34" s="103"/>
      <c r="BB34" s="132"/>
      <c r="BD34" s="103"/>
      <c r="BF34" s="104"/>
      <c r="BH34" s="101"/>
      <c r="BJ34" s="132"/>
      <c r="BL34" s="103"/>
      <c r="BN34" s="132"/>
      <c r="BP34" s="103"/>
      <c r="BR34" s="132"/>
      <c r="BT34" s="103"/>
      <c r="BV34" s="132"/>
      <c r="BX34" s="103"/>
      <c r="BZ34" s="132"/>
      <c r="CB34" s="103"/>
      <c r="CD34" s="104"/>
      <c r="CE34" s="40"/>
      <c r="CF34" s="186">
        <v>1577</v>
      </c>
      <c r="CH34" s="132"/>
      <c r="CJ34" s="186"/>
      <c r="CL34" s="132"/>
      <c r="CN34" s="186"/>
      <c r="CR34" s="117"/>
    </row>
    <row r="35" spans="1:96" x14ac:dyDescent="0.2">
      <c r="A35" s="40">
        <v>12</v>
      </c>
      <c r="B35" s="41">
        <f t="shared" si="3"/>
        <v>40256</v>
      </c>
      <c r="C35" s="35" t="s">
        <v>59</v>
      </c>
      <c r="D35" s="41">
        <f t="shared" si="4"/>
        <v>40262</v>
      </c>
      <c r="E35" s="41"/>
      <c r="F35" s="140"/>
      <c r="G35" s="139"/>
      <c r="H35" s="258"/>
      <c r="J35" s="140"/>
      <c r="K35" s="139"/>
      <c r="L35" s="258"/>
      <c r="N35" s="137"/>
      <c r="O35" s="138"/>
      <c r="P35" s="259"/>
      <c r="R35" s="140"/>
      <c r="S35" s="139"/>
      <c r="T35" s="258"/>
      <c r="V35" s="260"/>
      <c r="W35" s="48"/>
      <c r="X35" s="258"/>
      <c r="Z35" s="140"/>
      <c r="AA35" s="139"/>
      <c r="AB35" s="258"/>
      <c r="AD35" s="140"/>
      <c r="AE35" s="139"/>
      <c r="AF35" s="258"/>
      <c r="AH35" s="137"/>
      <c r="AI35" s="138"/>
      <c r="AJ35" s="259"/>
      <c r="AL35" s="140"/>
      <c r="AM35" s="139"/>
      <c r="AN35" s="258"/>
      <c r="AP35" s="140"/>
      <c r="AQ35" s="139"/>
      <c r="AR35" s="258"/>
      <c r="AT35" s="140"/>
      <c r="AU35" s="139"/>
      <c r="AV35" s="258"/>
      <c r="AX35" s="140"/>
      <c r="AY35" s="139"/>
      <c r="AZ35" s="258"/>
      <c r="BB35" s="140"/>
      <c r="BC35" s="139"/>
      <c r="BD35" s="258"/>
      <c r="BF35" s="137"/>
      <c r="BG35" s="138"/>
      <c r="BH35" s="259"/>
      <c r="BJ35" s="140"/>
      <c r="BK35" s="139"/>
      <c r="BL35" s="258"/>
      <c r="BN35" s="140"/>
      <c r="BO35" s="139"/>
      <c r="BP35" s="258"/>
      <c r="BR35" s="140"/>
      <c r="BS35" s="139"/>
      <c r="BT35" s="258"/>
      <c r="BV35" s="140"/>
      <c r="BW35" s="139"/>
      <c r="BX35" s="258"/>
      <c r="BZ35" s="140"/>
      <c r="CA35" s="139"/>
      <c r="CB35" s="258"/>
      <c r="CD35" s="140"/>
      <c r="CE35" s="139"/>
      <c r="CF35" s="266"/>
      <c r="CH35" s="140"/>
      <c r="CI35" s="139"/>
      <c r="CJ35" s="266"/>
      <c r="CL35" s="140"/>
      <c r="CM35" s="139"/>
      <c r="CN35" s="258"/>
    </row>
    <row r="36" spans="1:96" ht="13.15" customHeight="1" x14ac:dyDescent="0.2">
      <c r="V36" s="47"/>
      <c r="W36" s="47"/>
      <c r="AL36" s="287" t="s">
        <v>179</v>
      </c>
      <c r="AM36" s="287"/>
    </row>
    <row r="37" spans="1:96" x14ac:dyDescent="0.2">
      <c r="F37" s="54" t="s">
        <v>177</v>
      </c>
      <c r="J37" s="54" t="s">
        <v>177</v>
      </c>
      <c r="N37" s="54" t="s">
        <v>177</v>
      </c>
      <c r="R37" s="54" t="s">
        <v>177</v>
      </c>
      <c r="V37" s="54" t="s">
        <v>177</v>
      </c>
      <c r="Z37" s="54" t="s">
        <v>177</v>
      </c>
      <c r="AD37" s="54" t="s">
        <v>177</v>
      </c>
      <c r="AH37" s="54" t="s">
        <v>177</v>
      </c>
      <c r="AL37" s="287"/>
      <c r="AM37" s="287"/>
      <c r="AP37" s="54" t="s">
        <v>177</v>
      </c>
      <c r="AT37" s="54" t="s">
        <v>177</v>
      </c>
      <c r="AX37" s="54" t="s">
        <v>177</v>
      </c>
      <c r="BB37" s="54" t="s">
        <v>177</v>
      </c>
      <c r="BF37" s="54" t="s">
        <v>178</v>
      </c>
      <c r="BJ37" s="54" t="s">
        <v>178</v>
      </c>
      <c r="BN37" s="54" t="s">
        <v>178</v>
      </c>
      <c r="BR37" s="54" t="s">
        <v>178</v>
      </c>
      <c r="BV37" t="s">
        <v>178</v>
      </c>
      <c r="BZ37" t="s">
        <v>178</v>
      </c>
      <c r="CD37" t="s">
        <v>178</v>
      </c>
      <c r="CH37" t="s">
        <v>178</v>
      </c>
      <c r="CL37" t="s">
        <v>178</v>
      </c>
    </row>
    <row r="38" spans="1:96" x14ac:dyDescent="0.2">
      <c r="A38" s="30" t="s">
        <v>144</v>
      </c>
      <c r="F38" s="54" t="s">
        <v>180</v>
      </c>
      <c r="J38" s="54" t="s">
        <v>180</v>
      </c>
      <c r="N38" s="54" t="s">
        <v>180</v>
      </c>
      <c r="R38" s="54" t="s">
        <v>180</v>
      </c>
      <c r="V38" s="54" t="s">
        <v>180</v>
      </c>
      <c r="Z38" s="54" t="s">
        <v>180</v>
      </c>
      <c r="AD38" s="54" t="s">
        <v>180</v>
      </c>
      <c r="AH38" s="54" t="s">
        <v>180</v>
      </c>
      <c r="AL38" s="287"/>
      <c r="AM38" s="287"/>
      <c r="AP38" s="54" t="s">
        <v>180</v>
      </c>
      <c r="AT38" s="54" t="s">
        <v>180</v>
      </c>
      <c r="AX38" s="54" t="s">
        <v>180</v>
      </c>
      <c r="BB38" s="54" t="s">
        <v>180</v>
      </c>
      <c r="BF38" s="54" t="s">
        <v>181</v>
      </c>
      <c r="BJ38" s="54" t="s">
        <v>181</v>
      </c>
      <c r="BN38" s="54" t="s">
        <v>181</v>
      </c>
      <c r="BR38" s="54" t="s">
        <v>181</v>
      </c>
      <c r="BV38" t="s">
        <v>181</v>
      </c>
      <c r="BZ38" t="s">
        <v>181</v>
      </c>
      <c r="CD38" t="s">
        <v>181</v>
      </c>
      <c r="CH38" t="s">
        <v>181</v>
      </c>
      <c r="CL38" t="s">
        <v>181</v>
      </c>
    </row>
    <row r="39" spans="1:96" x14ac:dyDescent="0.2">
      <c r="AL39" s="54" t="s">
        <v>177</v>
      </c>
      <c r="BR39" s="54" t="s">
        <v>182</v>
      </c>
    </row>
    <row r="40" spans="1:96" x14ac:dyDescent="0.2">
      <c r="AL40" s="54" t="s">
        <v>180</v>
      </c>
    </row>
  </sheetData>
  <mergeCells count="20">
    <mergeCell ref="CL3:CN3"/>
    <mergeCell ref="CL13:CN13"/>
    <mergeCell ref="CP3:CR3"/>
    <mergeCell ref="CP13:CR13"/>
    <mergeCell ref="F2:P2"/>
    <mergeCell ref="R2:AB2"/>
    <mergeCell ref="AD2:AN2"/>
    <mergeCell ref="AP2:AZ2"/>
    <mergeCell ref="BZ3:CB3"/>
    <mergeCell ref="CH3:CJ3"/>
    <mergeCell ref="CH13:CJ13"/>
    <mergeCell ref="BZ13:CB13"/>
    <mergeCell ref="AL36:AM38"/>
    <mergeCell ref="CD3:CF3"/>
    <mergeCell ref="CE13:CF13"/>
    <mergeCell ref="BF12:BH13"/>
    <mergeCell ref="BJ12:BL13"/>
    <mergeCell ref="BN13:BP13"/>
    <mergeCell ref="BR13:BT13"/>
    <mergeCell ref="BV13:BX13"/>
  </mergeCells>
  <printOptions horizontalCentered="1"/>
  <pageMargins left="0.25" right="0.25" top="0.75" bottom="0.75" header="0.3" footer="0.3"/>
  <pageSetup orientation="landscape" r:id="rId1"/>
  <headerFooter alignWithMargins="0"/>
  <colBreaks count="4" manualBreakCount="4">
    <brk id="17" max="1048575" man="1"/>
    <brk id="29" max="1048575" man="1"/>
    <brk id="41" max="1048575" man="1"/>
    <brk id="52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INFO page</vt:lpstr>
      <vt:lpstr>JC Weir-2026</vt:lpstr>
      <vt:lpstr>WC Weir-2026</vt:lpstr>
      <vt:lpstr>TRH-2026</vt:lpstr>
      <vt:lpstr>Historical -JCW</vt:lpstr>
      <vt:lpstr>Historical -WCW</vt:lpstr>
      <vt:lpstr>Historical-TRH</vt:lpstr>
      <vt:lpstr>'Historical -JCW'!Print_Area</vt:lpstr>
      <vt:lpstr>'Historical -WCW'!Print_Area</vt:lpstr>
      <vt:lpstr>'Historical-TRH'!Print_Area</vt:lpstr>
      <vt:lpstr>'INFO page'!Print_Area</vt:lpstr>
      <vt:lpstr>'TRH-2026'!Print_Area</vt:lpstr>
      <vt:lpstr>'WC Weir-2026'!Print_Area</vt:lpstr>
      <vt:lpstr>'Historical -JCW'!Print_Titles</vt:lpstr>
      <vt:lpstr>'Historical -WCW'!Print_Titles</vt:lpstr>
      <vt:lpstr>'Historical-TRH'!Print_Titles</vt:lpstr>
    </vt:vector>
  </TitlesOfParts>
  <Manager/>
  <Company>California Department of Fish &amp; Game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 Kier</dc:creator>
  <cp:keywords/>
  <dc:description/>
  <cp:lastModifiedBy>Richter, Hannah@Wildlife</cp:lastModifiedBy>
  <cp:revision/>
  <dcterms:created xsi:type="dcterms:W3CDTF">2004-07-26T22:42:45Z</dcterms:created>
  <dcterms:modified xsi:type="dcterms:W3CDTF">2026-09-02T16:01:39Z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e96a0-ae28-4333-a0c5-db7fb08f6c69_Enabled">
    <vt:lpwstr>true</vt:lpwstr>
  </property>
  <property fmtid="{D5CDD505-2E9C-101B-9397-08002B2CF9AE}" pid="3" name="MSIP_Label_6f5e96a0-ae28-4333-a0c5-db7fb08f6c69_SetDate">
    <vt:lpwstr>2026-06-24T23:05:05Z</vt:lpwstr>
  </property>
  <property fmtid="{D5CDD505-2E9C-101B-9397-08002B2CF9AE}" pid="4" name="MSIP_Label_6f5e96a0-ae28-4333-a0c5-db7fb08f6c69_Method">
    <vt:lpwstr>Standard</vt:lpwstr>
  </property>
  <property fmtid="{D5CDD505-2E9C-101B-9397-08002B2CF9AE}" pid="5" name="MSIP_Label_6f5e96a0-ae28-4333-a0c5-db7fb08f6c69_Name">
    <vt:lpwstr>defa4170-0d19-0005-0004-bc88714345d2</vt:lpwstr>
  </property>
  <property fmtid="{D5CDD505-2E9C-101B-9397-08002B2CF9AE}" pid="6" name="MSIP_Label_6f5e96a0-ae28-4333-a0c5-db7fb08f6c69_SiteId">
    <vt:lpwstr>4b633c25-efbf-4006-9f15-07442ba7aa0b</vt:lpwstr>
  </property>
  <property fmtid="{D5CDD505-2E9C-101B-9397-08002B2CF9AE}" pid="7" name="MSIP_Label_6f5e96a0-ae28-4333-a0c5-db7fb08f6c69_ActionId">
    <vt:lpwstr>c42ff3a0-0493-4950-90d6-456b4a25a3e5</vt:lpwstr>
  </property>
  <property fmtid="{D5CDD505-2E9C-101B-9397-08002B2CF9AE}" pid="8" name="MSIP_Label_6f5e96a0-ae28-4333-a0c5-db7fb08f6c69_ContentBits">
    <vt:lpwstr>0</vt:lpwstr>
  </property>
  <property fmtid="{D5CDD505-2E9C-101B-9397-08002B2CF9AE}" pid="9" name="MSIP_Label_6f5e96a0-ae28-4333-a0c5-db7fb08f6c69_Tag">
    <vt:lpwstr>10, 3, 0, 1</vt:lpwstr>
  </property>
</Properties>
</file>