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2515" documentId="8_{8E4C1324-6FDF-4BC0-9F88-5F502803B31C}" xr6:coauthVersionLast="47" xr6:coauthVersionMax="47" xr10:uidLastSave="{E35B64CD-47B6-4139-8571-FCA4BF06678A}"/>
  <bookViews>
    <workbookView xWindow="2070" yWindow="3015" windowWidth="26805" windowHeight="12345" activeTab="3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'TRH-2025'!$A$1:$Y$51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2" i="13" l="1"/>
  <c r="Z32" i="13"/>
  <c r="AD31" i="13"/>
  <c r="Z31" i="13"/>
  <c r="R32" i="13"/>
  <c r="AC32" i="13"/>
  <c r="S32" i="13"/>
  <c r="S31" i="13"/>
  <c r="AC31" i="13" s="1"/>
  <c r="R31" i="13"/>
  <c r="K32" i="13"/>
  <c r="AB32" i="13" s="1"/>
  <c r="L32" i="13"/>
  <c r="L31" i="13"/>
  <c r="AB31" i="13"/>
  <c r="K31" i="13"/>
  <c r="C31" i="13"/>
  <c r="E31" i="13"/>
  <c r="C32" i="13"/>
  <c r="E32" i="13"/>
  <c r="Z30" i="13"/>
  <c r="AD30" i="13"/>
  <c r="AC29" i="13"/>
  <c r="AD29" i="13"/>
  <c r="S29" i="13"/>
  <c r="S30" i="13"/>
  <c r="AC30" i="13" s="1"/>
  <c r="R29" i="13"/>
  <c r="R30" i="13"/>
  <c r="L29" i="13"/>
  <c r="L30" i="13"/>
  <c r="K29" i="13"/>
  <c r="Z29" i="13" s="1"/>
  <c r="K30" i="13"/>
  <c r="AD28" i="13"/>
  <c r="AD27" i="13"/>
  <c r="R28" i="13"/>
  <c r="S28" i="13"/>
  <c r="S27" i="13"/>
  <c r="R27" i="13"/>
  <c r="K28" i="13"/>
  <c r="L28" i="13"/>
  <c r="L27" i="13"/>
  <c r="K27" i="13"/>
  <c r="AD26" i="13"/>
  <c r="AD25" i="13"/>
  <c r="S26" i="13"/>
  <c r="R26" i="13"/>
  <c r="R25" i="13"/>
  <c r="S25" i="13"/>
  <c r="L26" i="13"/>
  <c r="K26" i="13"/>
  <c r="K25" i="13"/>
  <c r="L25" i="13"/>
  <c r="AB25" i="13" s="1"/>
  <c r="C26" i="13"/>
  <c r="E26" i="13" s="1"/>
  <c r="E25" i="13"/>
  <c r="I34" i="13"/>
  <c r="G34" i="13"/>
  <c r="AD21" i="13"/>
  <c r="AD22" i="13"/>
  <c r="AD23" i="13"/>
  <c r="AD24" i="13"/>
  <c r="R21" i="13"/>
  <c r="S21" i="13"/>
  <c r="R22" i="13"/>
  <c r="S22" i="13"/>
  <c r="R23" i="13"/>
  <c r="S23" i="13"/>
  <c r="R24" i="13"/>
  <c r="S24" i="13"/>
  <c r="K21" i="13"/>
  <c r="L21" i="13"/>
  <c r="K22" i="13"/>
  <c r="L22" i="13"/>
  <c r="K23" i="13"/>
  <c r="L23" i="13"/>
  <c r="AB23" i="13" s="1"/>
  <c r="K24" i="13"/>
  <c r="L24" i="13"/>
  <c r="AD20" i="13"/>
  <c r="R20" i="13"/>
  <c r="S20" i="13"/>
  <c r="K20" i="13"/>
  <c r="L20" i="13"/>
  <c r="AB33" i="8"/>
  <c r="AM33" i="8" s="1"/>
  <c r="AA33" i="8"/>
  <c r="AH33" i="8"/>
  <c r="AN33" i="8" s="1"/>
  <c r="M33" i="8"/>
  <c r="AK33" i="8" s="1"/>
  <c r="N33" i="8"/>
  <c r="U33" i="8"/>
  <c r="AL33" i="8" s="1"/>
  <c r="T33" i="8"/>
  <c r="AF33" i="8"/>
  <c r="M32" i="8"/>
  <c r="AK32" i="8" s="1"/>
  <c r="AH32" i="8"/>
  <c r="AN32" i="8" s="1"/>
  <c r="N32" i="8"/>
  <c r="T32" i="8"/>
  <c r="AL32" i="8" s="1"/>
  <c r="U32" i="8"/>
  <c r="AB32" i="8"/>
  <c r="AM32" i="8" s="1"/>
  <c r="AA32" i="8"/>
  <c r="AF32" i="8"/>
  <c r="C32" i="8"/>
  <c r="C33" i="8" s="1"/>
  <c r="E33" i="8" s="1"/>
  <c r="E32" i="8"/>
  <c r="AD19" i="13"/>
  <c r="S19" i="13"/>
  <c r="R19" i="13"/>
  <c r="L19" i="13"/>
  <c r="K19" i="13"/>
  <c r="AD18" i="13"/>
  <c r="R18" i="13"/>
  <c r="S18" i="13"/>
  <c r="K18" i="13"/>
  <c r="L18" i="13"/>
  <c r="K17" i="13"/>
  <c r="L17" i="13"/>
  <c r="AD17" i="13"/>
  <c r="R17" i="13"/>
  <c r="S17" i="13"/>
  <c r="AF31" i="8"/>
  <c r="AH31" i="8" s="1"/>
  <c r="AN31" i="8" s="1"/>
  <c r="M31" i="8"/>
  <c r="AK31" i="8" s="1"/>
  <c r="N31" i="8"/>
  <c r="T31" i="8"/>
  <c r="AL31" i="8" s="1"/>
  <c r="U31" i="8"/>
  <c r="U30" i="8"/>
  <c r="AL30" i="8" s="1"/>
  <c r="T30" i="8"/>
  <c r="AH30" i="8" s="1"/>
  <c r="AN30" i="8" s="1"/>
  <c r="AB31" i="8"/>
  <c r="AM31" i="8"/>
  <c r="AA31" i="8"/>
  <c r="AB30" i="8"/>
  <c r="AM30" i="8" s="1"/>
  <c r="AA30" i="8"/>
  <c r="N30" i="8"/>
  <c r="AK30" i="8" s="1"/>
  <c r="M30" i="8"/>
  <c r="AF30" i="8"/>
  <c r="C30" i="8"/>
  <c r="E30" i="8" s="1"/>
  <c r="AD16" i="13"/>
  <c r="R16" i="13"/>
  <c r="S16" i="13"/>
  <c r="K16" i="13"/>
  <c r="L16" i="13"/>
  <c r="AB29" i="8"/>
  <c r="AA29" i="8"/>
  <c r="AH29" i="8" s="1"/>
  <c r="AN29" i="8" s="1"/>
  <c r="N29" i="8"/>
  <c r="AK29" i="8" s="1"/>
  <c r="M29" i="8"/>
  <c r="AF29" i="8"/>
  <c r="U29" i="8"/>
  <c r="AL29" i="8" s="1"/>
  <c r="T29" i="8"/>
  <c r="AB28" i="8"/>
  <c r="AM28" i="8" s="1"/>
  <c r="AA28" i="8"/>
  <c r="AH28" i="8" s="1"/>
  <c r="AN28" i="8" s="1"/>
  <c r="U28" i="8"/>
  <c r="AL28" i="8" s="1"/>
  <c r="T28" i="8"/>
  <c r="N28" i="8"/>
  <c r="AK28" i="8"/>
  <c r="M28" i="8"/>
  <c r="AF28" i="8"/>
  <c r="C28" i="8"/>
  <c r="E28" i="8"/>
  <c r="C29" i="8"/>
  <c r="E29" i="8"/>
  <c r="AD15" i="13"/>
  <c r="Z12" i="13"/>
  <c r="X35" i="13"/>
  <c r="W35" i="13"/>
  <c r="S15" i="13"/>
  <c r="R15" i="13"/>
  <c r="L15" i="13"/>
  <c r="K15" i="13"/>
  <c r="AD11" i="13"/>
  <c r="S11" i="13"/>
  <c r="R11" i="13"/>
  <c r="L11" i="13"/>
  <c r="K11" i="13"/>
  <c r="AD10" i="13"/>
  <c r="S10" i="13"/>
  <c r="R10" i="13"/>
  <c r="L10" i="13"/>
  <c r="K10" i="13"/>
  <c r="R9" i="13"/>
  <c r="S9" i="13"/>
  <c r="AD9" i="13"/>
  <c r="L9" i="13"/>
  <c r="K9" i="13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AB30" i="13" l="1"/>
  <c r="AB29" i="13"/>
  <c r="AB27" i="13"/>
  <c r="AB28" i="13"/>
  <c r="AC27" i="13"/>
  <c r="Z28" i="13"/>
  <c r="AC26" i="13"/>
  <c r="Z26" i="13"/>
  <c r="AC28" i="13"/>
  <c r="Z27" i="13"/>
  <c r="C27" i="13"/>
  <c r="AB26" i="13"/>
  <c r="Z25" i="13"/>
  <c r="AC25" i="13"/>
  <c r="AC24" i="13"/>
  <c r="Z23" i="13"/>
  <c r="AC22" i="13"/>
  <c r="AB24" i="13"/>
  <c r="AB22" i="13"/>
  <c r="Z22" i="13"/>
  <c r="Z24" i="13"/>
  <c r="AC23" i="13"/>
  <c r="AC9" i="13"/>
  <c r="AC17" i="13"/>
  <c r="Z17" i="13"/>
  <c r="AC21" i="13"/>
  <c r="AB21" i="13"/>
  <c r="Z21" i="13"/>
  <c r="Z9" i="13"/>
  <c r="AC10" i="13"/>
  <c r="Z16" i="13"/>
  <c r="AB11" i="13"/>
  <c r="Z11" i="13"/>
  <c r="Z10" i="13"/>
  <c r="AC20" i="13"/>
  <c r="AB20" i="13"/>
  <c r="Z20" i="13"/>
  <c r="AC19" i="13"/>
  <c r="Z19" i="13"/>
  <c r="AB19" i="13"/>
  <c r="Z18" i="13"/>
  <c r="AC18" i="13"/>
  <c r="AB18" i="13"/>
  <c r="L34" i="13"/>
  <c r="AC16" i="13"/>
  <c r="AB16" i="13"/>
  <c r="AB10" i="13"/>
  <c r="AC11" i="13"/>
  <c r="AB17" i="13"/>
  <c r="C31" i="8"/>
  <c r="E31" i="8" s="1"/>
  <c r="AC15" i="13"/>
  <c r="Z15" i="13"/>
  <c r="AB15" i="13"/>
  <c r="AM29" i="8"/>
  <c r="AB9" i="13"/>
  <c r="N35" i="13"/>
  <c r="O35" i="13"/>
  <c r="P35" i="13"/>
  <c r="Q35" i="13"/>
  <c r="U35" i="13"/>
  <c r="V35" i="13"/>
  <c r="AD8" i="13"/>
  <c r="R8" i="13"/>
  <c r="S8" i="13"/>
  <c r="K8" i="13"/>
  <c r="L8" i="13"/>
  <c r="AF25" i="8"/>
  <c r="AH25" i="8" s="1"/>
  <c r="AN25" i="8" s="1"/>
  <c r="AB25" i="8"/>
  <c r="AM25" i="8" s="1"/>
  <c r="AA25" i="8"/>
  <c r="U25" i="8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A12" i="9"/>
  <c r="U12" i="9"/>
  <c r="AF12" i="9" s="1"/>
  <c r="T12" i="9"/>
  <c r="N12" i="9"/>
  <c r="M12" i="9"/>
  <c r="AB11" i="9"/>
  <c r="AA11" i="9"/>
  <c r="U11" i="9"/>
  <c r="AF11" i="9" s="1"/>
  <c r="T11" i="9"/>
  <c r="N11" i="9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A10" i="9"/>
  <c r="U10" i="9"/>
  <c r="AF10" i="9" s="1"/>
  <c r="T10" i="9"/>
  <c r="N10" i="9"/>
  <c r="M10" i="9"/>
  <c r="AB9" i="9"/>
  <c r="AG9" i="9" s="1"/>
  <c r="AA9" i="9"/>
  <c r="U9" i="9"/>
  <c r="AF9" i="9" s="1"/>
  <c r="T9" i="9"/>
  <c r="N9" i="9"/>
  <c r="M9" i="9"/>
  <c r="C9" i="9"/>
  <c r="E9" i="9" s="1"/>
  <c r="AD6" i="13"/>
  <c r="AD7" i="13"/>
  <c r="AD5" i="13"/>
  <c r="AL25" i="8" l="1"/>
  <c r="C28" i="13"/>
  <c r="E27" i="13"/>
  <c r="AG12" i="9"/>
  <c r="AE12" i="9"/>
  <c r="AD12" i="9"/>
  <c r="AH12" i="9" s="1"/>
  <c r="AG11" i="9"/>
  <c r="AE11" i="9"/>
  <c r="AD11" i="9"/>
  <c r="AH11" i="9" s="1"/>
  <c r="AG10" i="9"/>
  <c r="AE10" i="9"/>
  <c r="AD10" i="9"/>
  <c r="AH10" i="9" s="1"/>
  <c r="AD9" i="9"/>
  <c r="AH9" i="9" s="1"/>
  <c r="AE9" i="9"/>
  <c r="AC8" i="13"/>
  <c r="Z8" i="13"/>
  <c r="AB8" i="13"/>
  <c r="AD35" i="13"/>
  <c r="C10" i="9"/>
  <c r="E10" i="9" s="1"/>
  <c r="S6" i="13"/>
  <c r="S7" i="13"/>
  <c r="R6" i="13"/>
  <c r="R7" i="13"/>
  <c r="L6" i="13"/>
  <c r="L7" i="13"/>
  <c r="K6" i="13"/>
  <c r="K7" i="13"/>
  <c r="S5" i="13"/>
  <c r="R5" i="13"/>
  <c r="L5" i="13"/>
  <c r="K5" i="13"/>
  <c r="C6" i="13"/>
  <c r="C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F8" i="9"/>
  <c r="AB7" i="9"/>
  <c r="AB8" i="9"/>
  <c r="AA7" i="9"/>
  <c r="AA8" i="9"/>
  <c r="U7" i="9"/>
  <c r="U18" i="9" s="1"/>
  <c r="U8" i="9"/>
  <c r="T7" i="9"/>
  <c r="T8" i="9"/>
  <c r="N7" i="9"/>
  <c r="N18" i="9" s="1"/>
  <c r="N8" i="9"/>
  <c r="M8" i="9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G18" i="9"/>
  <c r="G35" i="8"/>
  <c r="AN19" i="8"/>
  <c r="AF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37" i="13"/>
  <c r="AD20" i="9"/>
  <c r="E28" i="13" l="1"/>
  <c r="C29" i="13"/>
  <c r="R35" i="13"/>
  <c r="AG8" i="9"/>
  <c r="AA18" i="9"/>
  <c r="AD6" i="9"/>
  <c r="AH6" i="9" s="1"/>
  <c r="M18" i="9"/>
  <c r="AE6" i="9"/>
  <c r="AD8" i="9"/>
  <c r="AH8" i="9" s="1"/>
  <c r="AE8" i="9"/>
  <c r="AG6" i="9"/>
  <c r="AB18" i="9"/>
  <c r="S35" i="13"/>
  <c r="AC6" i="13"/>
  <c r="E7" i="13"/>
  <c r="C8" i="13"/>
  <c r="AB6" i="13"/>
  <c r="Z5" i="13"/>
  <c r="K13" i="13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E18" i="9"/>
  <c r="AG5" i="9"/>
  <c r="AD5" i="9"/>
  <c r="AH5" i="9" s="1"/>
  <c r="AF5" i="9"/>
  <c r="AE5" i="9"/>
  <c r="AH18" i="8"/>
  <c r="AN18" i="8" s="1"/>
  <c r="AM17" i="8"/>
  <c r="AD37" i="13"/>
  <c r="AC37" i="13"/>
  <c r="AB37" i="13"/>
  <c r="Z39" i="13"/>
  <c r="C30" i="13" l="1"/>
  <c r="E30" i="13" s="1"/>
  <c r="E29" i="13"/>
  <c r="AC35" i="13"/>
  <c r="AG18" i="9"/>
  <c r="Z35" i="13"/>
  <c r="E8" i="13"/>
  <c r="C9" i="13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E9" i="13" l="1"/>
  <c r="C10" i="13"/>
  <c r="AK12" i="8"/>
  <c r="E10" i="13" l="1"/>
  <c r="C11" i="13"/>
  <c r="G45" i="13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E11" i="13" l="1"/>
  <c r="C12" i="13"/>
  <c r="AM37" i="8"/>
  <c r="AM47" i="8" s="1"/>
  <c r="E12" i="13" l="1"/>
  <c r="C15" i="13"/>
  <c r="M11" i="8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38" i="13"/>
  <c r="S38" i="13"/>
  <c r="R38" i="13"/>
  <c r="L38" i="13"/>
  <c r="K38" i="13"/>
  <c r="X46" i="13"/>
  <c r="W46" i="13"/>
  <c r="S46" i="13"/>
  <c r="R46" i="13"/>
  <c r="L46" i="13"/>
  <c r="K46" i="13"/>
  <c r="AD45" i="13"/>
  <c r="S45" i="13"/>
  <c r="R45" i="13"/>
  <c r="J45" i="13"/>
  <c r="I45" i="13"/>
  <c r="H45" i="13"/>
  <c r="AD44" i="13"/>
  <c r="AC44" i="13"/>
  <c r="AB44" i="13"/>
  <c r="Z44" i="13"/>
  <c r="AD43" i="13"/>
  <c r="S43" i="13"/>
  <c r="R43" i="13"/>
  <c r="L43" i="13"/>
  <c r="K43" i="13"/>
  <c r="AD42" i="13"/>
  <c r="S42" i="13"/>
  <c r="R42" i="13"/>
  <c r="L42" i="13"/>
  <c r="K42" i="13"/>
  <c r="AD41" i="13"/>
  <c r="AC41" i="13"/>
  <c r="AB41" i="13"/>
  <c r="Z41" i="13"/>
  <c r="S40" i="13"/>
  <c r="R40" i="13"/>
  <c r="Z40" i="13" s="1"/>
  <c r="J34" i="13"/>
  <c r="H34" i="13"/>
  <c r="J13" i="13"/>
  <c r="I13" i="13"/>
  <c r="H13" i="13"/>
  <c r="G13" i="13"/>
  <c r="C16" i="13" l="1"/>
  <c r="E15" i="13"/>
  <c r="H35" i="13"/>
  <c r="G35" i="13"/>
  <c r="I35" i="13"/>
  <c r="J35" i="13"/>
  <c r="AG30" i="9"/>
  <c r="AF30" i="9"/>
  <c r="Z38" i="13"/>
  <c r="AC45" i="13"/>
  <c r="AK11" i="8"/>
  <c r="AM11" i="8"/>
  <c r="AC38" i="13"/>
  <c r="AB43" i="13"/>
  <c r="AC42" i="13"/>
  <c r="AB46" i="13"/>
  <c r="AB38" i="13"/>
  <c r="L45" i="13"/>
  <c r="AH11" i="8"/>
  <c r="AN11" i="8" s="1"/>
  <c r="Z46" i="13"/>
  <c r="Z42" i="13"/>
  <c r="AD46" i="13"/>
  <c r="L13" i="13"/>
  <c r="L35" i="13" s="1"/>
  <c r="Z43" i="13"/>
  <c r="AC43" i="13"/>
  <c r="AB42" i="13"/>
  <c r="K34" i="13"/>
  <c r="K35" i="13" s="1"/>
  <c r="K45" i="13"/>
  <c r="Z45" i="13" s="1"/>
  <c r="AC46" i="13"/>
  <c r="C17" i="13" l="1"/>
  <c r="E16" i="13"/>
  <c r="AB35" i="13"/>
  <c r="AB45" i="13"/>
  <c r="E17" i="13" l="1"/>
  <c r="C18" i="13"/>
  <c r="D25" i="12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E18" i="13" l="1"/>
  <c r="C19" i="13"/>
  <c r="AD21" i="9"/>
  <c r="AD22" i="9"/>
  <c r="AH22" i="9" s="1"/>
  <c r="AD23" i="9"/>
  <c r="AH23" i="9" s="1"/>
  <c r="E19" i="13" l="1"/>
  <c r="C20" i="13"/>
  <c r="AH21" i="9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E20" i="13" l="1"/>
  <c r="C21" i="13"/>
  <c r="AE26" i="9"/>
  <c r="AE30" i="9" s="1"/>
  <c r="AD26" i="9"/>
  <c r="AD30" i="9" s="1"/>
  <c r="E21" i="13" l="1"/>
  <c r="C22" i="13"/>
  <c r="AH26" i="9"/>
  <c r="AH30" i="9" s="1"/>
  <c r="E22" i="13" l="1"/>
  <c r="C23" i="13"/>
  <c r="AK38" i="8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E23" i="13" l="1"/>
  <c r="C24" i="13"/>
  <c r="E24" i="13" s="1"/>
  <c r="AN40" i="8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<sst xmlns="http://schemas.openxmlformats.org/spreadsheetml/2006/main" count="647" uniqueCount="179">
  <si>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</si>
  <si>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</si>
  <si>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</si>
  <si>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</si>
  <si>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</si>
  <si>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</si>
  <si>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</si>
  <si>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</si>
  <si>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</si>
  <si>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</si>
  <si>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</si>
  <si>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</si>
  <si>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</si>
  <si>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</si>
  <si>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</si>
  <si>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</si>
  <si>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</si>
  <si>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</si>
  <si>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</si>
  <si>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</si>
  <si>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</si>
  <si>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</si>
  <si>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</si>
  <si>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</si>
  <si>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</si>
  <si>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</si>
  <si>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</si>
  <si>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</si>
  <si>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</si>
  <si>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</si>
  <si>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</si>
  <si>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</si>
  <si>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</si>
  <si>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</si>
  <si>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</si>
  <si>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</si>
  <si>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</si>
  <si>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</si>
  <si>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</si>
  <si>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</si>
  <si>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</si>
  <si>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</si>
  <si>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</si>
  <si>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</si>
  <si>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</si>
  <si>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</si>
  <si>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</si>
  <si>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</si>
  <si>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</si>
  <si>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</si>
  <si>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</si>
  <si>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</si>
  <si>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</si>
  <si>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</si>
  <si>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</si>
  <si>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</si>
  <si>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</si>
  <si>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</si>
  <si>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</si>
  <si>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</si>
  <si>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</si>
  <si>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</si>
  <si>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</si>
  <si>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</si>
  <si>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</si>
  <si>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</si>
  <si>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</si>
  <si>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</si>
  <si>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</si>
  <si>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</si>
  <si>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</si>
  <si>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</si>
  <si>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</si>
  <si>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</si>
  <si>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</si>
  <si>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</si>
  <si>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</si>
  <si>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</si>
  <si>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</si>
  <si>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</si>
  <si>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</si>
  <si>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</si>
  <si>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</si>
  <si>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</si>
  <si>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</si>
  <si>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</si>
  <si>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</si>
  <si>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</si>
  <si>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</si>
  <si>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</si>
  <si>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</si>
  <si>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</si>
  <si>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</si>
  <si>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</si>
  <si>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</si>
  <si>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</si>
  <si>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</si>
  <si>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</si>
  <si>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</si>
  <si>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</si>
  <si>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</si>
  <si>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</si>
  <si>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</si>
  <si>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</si>
  <si>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</si>
  <si>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</si>
  <si>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</si>
  <si>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</si>
  <si>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</si>
  <si>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</si>
  <si>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</si>
  <si>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</si>
  <si>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</si>
  <si>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</si>
  <si>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</si>
  <si>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</si>
  <si>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</si>
  <si>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</si>
  <si>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</si>
  <si>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</si>
  <si>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</si>
  <si>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</si>
  <si>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</si>
  <si>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</si>
  <si>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</si>
  <si>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</si>
  <si>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</si>
  <si>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</si>
  <si>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</si>
  <si>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</si>
  <si>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</si>
  <si>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</si>
  <si>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</si>
  <si>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</si>
  <si>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</si>
  <si>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</si>
  <si>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</si>
  <si>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</si>
  <si>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</si>
  <si>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</si>
  <si>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</si>
  <si>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</si>
  <si>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</si>
  <si>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</si>
  <si>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</si>
  <si>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</si>
  <si>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</si>
  <si>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</si>
  <si>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</si>
  <si>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</si>
  <si>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</si>
  <si>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</si>
  <si>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</si>
  <si>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</si>
  <si>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</si>
  <si>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</si>
  <si>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</si>
  <si>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</si>
  <si>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</si>
  <si>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</si>
  <si>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</si>
  <si>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</si>
  <si>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</si>
  <si>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</si>
  <si>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</si>
  <si>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</si>
  <si>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</si>
  <si>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</si>
  <si>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</si>
  <si>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</si>
  <si>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</si>
  <si>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</si>
  <si>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</si>
  <si>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</si>
  <si>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</si>
  <si>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</si>
  <si>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</si>
  <si>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</si>
  <si>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t>Spawning break week, no 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</si>
</sst>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topLeftCell="A16" workbookViewId="0">
      <selection activeCell="Q31" sqref="Q31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60" t="s">
        <v>37</v>
      </c>
      <c r="AE2" s="260"/>
      <c r="AF2" s="260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3" t="s">
        <v>167</v>
      </c>
      <c r="L3" s="264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61"/>
      <c r="AE3" s="261"/>
      <c r="AF3" s="261"/>
      <c r="AH3" s="8"/>
      <c r="AK3" s="265" t="s">
        <v>127</v>
      </c>
      <c r="AL3" s="265"/>
      <c r="AM3" s="265"/>
      <c r="AN3" s="266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7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33" si="5">Y5+W5</f>
        <v>0</v>
      </c>
      <c r="AB5" s="17">
        <f t="shared" ref="AB5:AB33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8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33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33" si="10">K6+I6</f>
        <v>0</v>
      </c>
      <c r="N6" s="8">
        <f t="shared" ref="N6:N33" si="11">L6+J6</f>
        <v>0</v>
      </c>
      <c r="O6" s="17"/>
      <c r="P6" s="17"/>
      <c r="Q6" s="17"/>
      <c r="R6" s="17"/>
      <c r="S6" s="17"/>
      <c r="T6" s="8">
        <v>0</v>
      </c>
      <c r="U6" s="8">
        <f t="shared" ref="U6:U33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33" si="13">SUM(AD6:AE6)</f>
        <v>0</v>
      </c>
      <c r="AH6" s="17">
        <f t="shared" ref="AH6:AH33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8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8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33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18" t="str">
        <f t="shared" si="8"/>
        <v>-</v>
      </c>
    </row>
    <row r="9" spans="1:40" x14ac:dyDescent="0.2">
      <c r="A9" s="17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18">
        <f t="shared" si="8"/>
        <v>27.8</v>
      </c>
    </row>
    <row r="10" spans="1:40" x14ac:dyDescent="0.2">
      <c r="A10" s="17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18">
        <f t="shared" si="8"/>
        <v>40.4</v>
      </c>
    </row>
    <row r="11" spans="1:40" x14ac:dyDescent="0.2">
      <c r="A11" s="17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18">
        <f>IFERROR(AH11/G11,"-")</f>
        <v>12.6</v>
      </c>
    </row>
    <row r="12" spans="1:40" s="7" customFormat="1" x14ac:dyDescent="0.2">
      <c r="A12" s="17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18">
        <f>IFERROR(AH12/G12,"-")</f>
        <v>20.6</v>
      </c>
    </row>
    <row r="13" spans="1:40" s="7" customFormat="1" x14ac:dyDescent="0.2">
      <c r="A13" s="17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18">
        <f>IFERROR(AH13/G13,"-")</f>
        <v>10.199999999999999</v>
      </c>
    </row>
    <row r="14" spans="1:40" x14ac:dyDescent="0.2">
      <c r="A14" s="17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33" si="22">IFERROR(N14/M14,"-")</f>
        <v>0.13043478260869565</v>
      </c>
      <c r="AL14" s="18" t="str">
        <f t="shared" ref="AL14:AL33" si="23">IFERROR(U14/T14,"-")</f>
        <v>-</v>
      </c>
      <c r="AM14" s="18">
        <f t="shared" ref="AM14:AM33" si="24">IFERROR(AB14/AA14,"-")</f>
        <v>0.33333333333333331</v>
      </c>
      <c r="AN14" s="218">
        <f t="shared" ref="AN14:AN33" si="25">IFERROR(AH14/G14,"-")</f>
        <v>9</v>
      </c>
    </row>
    <row r="15" spans="1:40" ht="14.25" x14ac:dyDescent="0.2">
      <c r="A15" s="17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18">
        <f t="shared" si="25"/>
        <v>13</v>
      </c>
    </row>
    <row r="16" spans="1:40" ht="14.25" x14ac:dyDescent="0.2">
      <c r="A16" s="17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18">
        <f t="shared" si="25"/>
        <v>15.4</v>
      </c>
    </row>
    <row r="17" spans="1:40" ht="14.25" x14ac:dyDescent="0.2">
      <c r="A17" s="17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18">
        <f t="shared" si="25"/>
        <v>7.333333333333333</v>
      </c>
    </row>
    <row r="18" spans="1:40" ht="14.25" x14ac:dyDescent="0.2">
      <c r="A18" s="17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18">
        <f t="shared" si="25"/>
        <v>17.5</v>
      </c>
    </row>
    <row r="19" spans="1:40" ht="14.25" x14ac:dyDescent="0.2">
      <c r="A19" s="17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18">
        <f t="shared" si="25"/>
        <v>15.8</v>
      </c>
    </row>
    <row r="20" spans="1:40" ht="14.25" x14ac:dyDescent="0.2">
      <c r="A20" s="17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18">
        <f t="shared" si="25"/>
        <v>14.8</v>
      </c>
    </row>
    <row r="21" spans="1:40" x14ac:dyDescent="0.2">
      <c r="A21" s="17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18">
        <f t="shared" si="25"/>
        <v>28.8</v>
      </c>
    </row>
    <row r="22" spans="1:40" x14ac:dyDescent="0.2">
      <c r="A22" s="17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18">
        <f t="shared" si="25"/>
        <v>39</v>
      </c>
    </row>
    <row r="23" spans="1:40" x14ac:dyDescent="0.2">
      <c r="A23" s="17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18">
        <f t="shared" si="25"/>
        <v>19.8</v>
      </c>
    </row>
    <row r="24" spans="1:40" x14ac:dyDescent="0.2">
      <c r="A24" s="17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18">
        <f t="shared" si="25"/>
        <v>7.6</v>
      </c>
    </row>
    <row r="25" spans="1:40" x14ac:dyDescent="0.2">
      <c r="A25" s="17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1</v>
      </c>
      <c r="Q25" s="17">
        <v>1</v>
      </c>
      <c r="R25" s="17">
        <v>1</v>
      </c>
      <c r="S25" s="17">
        <v>1</v>
      </c>
      <c r="T25" s="8">
        <f t="shared" si="18"/>
        <v>2</v>
      </c>
      <c r="U25" s="8">
        <f t="shared" si="12"/>
        <v>2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97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18">
        <f t="shared" si="25"/>
        <v>19.399999999999999</v>
      </c>
    </row>
    <row r="26" spans="1:40" x14ac:dyDescent="0.2">
      <c r="A26" s="17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18">
        <f t="shared" si="25"/>
        <v>20.8</v>
      </c>
    </row>
    <row r="27" spans="1:40" x14ac:dyDescent="0.2">
      <c r="A27" s="17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4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18">
        <f t="shared" si="25"/>
        <v>26</v>
      </c>
    </row>
    <row r="28" spans="1:40" x14ac:dyDescent="0.2">
      <c r="A28" s="17">
        <v>45</v>
      </c>
      <c r="B28" s="17"/>
      <c r="C28" s="16">
        <f t="shared" si="9"/>
        <v>45966</v>
      </c>
      <c r="D28" s="17"/>
      <c r="E28" s="16">
        <f t="shared" ref="E28:E29" si="29">C28+6</f>
        <v>45972</v>
      </c>
      <c r="F28" s="17"/>
      <c r="G28" s="17">
        <v>2</v>
      </c>
      <c r="H28" s="17"/>
      <c r="I28" s="17">
        <v>5</v>
      </c>
      <c r="J28" s="17">
        <v>0</v>
      </c>
      <c r="K28" s="17">
        <v>2</v>
      </c>
      <c r="L28" s="17">
        <v>0</v>
      </c>
      <c r="M28" s="8">
        <f t="shared" si="10"/>
        <v>7</v>
      </c>
      <c r="N28" s="8">
        <f t="shared" si="11"/>
        <v>0</v>
      </c>
      <c r="O28" s="8"/>
      <c r="P28" s="17">
        <v>0</v>
      </c>
      <c r="Q28" s="17">
        <v>0</v>
      </c>
      <c r="R28" s="17">
        <v>2</v>
      </c>
      <c r="S28" s="17">
        <v>2</v>
      </c>
      <c r="T28" s="8">
        <f t="shared" si="18"/>
        <v>2</v>
      </c>
      <c r="U28" s="8">
        <f t="shared" si="12"/>
        <v>2</v>
      </c>
      <c r="V28" s="8"/>
      <c r="W28" s="17">
        <v>0</v>
      </c>
      <c r="X28" s="17">
        <v>0</v>
      </c>
      <c r="Y28" s="17">
        <v>2</v>
      </c>
      <c r="Z28" s="17">
        <v>1</v>
      </c>
      <c r="AA28" s="8">
        <f t="shared" si="5"/>
        <v>2</v>
      </c>
      <c r="AB28" s="8">
        <f t="shared" si="6"/>
        <v>1</v>
      </c>
      <c r="AC28" s="8"/>
      <c r="AD28" s="17">
        <v>2</v>
      </c>
      <c r="AE28" s="17">
        <v>2</v>
      </c>
      <c r="AF28" s="8">
        <f t="shared" si="13"/>
        <v>4</v>
      </c>
      <c r="AH28" s="17">
        <f t="shared" si="14"/>
        <v>15</v>
      </c>
      <c r="AI28" s="15">
        <v>45</v>
      </c>
      <c r="AK28" s="6">
        <f t="shared" si="22"/>
        <v>0</v>
      </c>
      <c r="AL28" s="18">
        <f t="shared" si="23"/>
        <v>1</v>
      </c>
      <c r="AM28" s="18">
        <f t="shared" si="24"/>
        <v>0.5</v>
      </c>
      <c r="AN28" s="218">
        <f t="shared" si="25"/>
        <v>7.5</v>
      </c>
    </row>
    <row r="29" spans="1:40" x14ac:dyDescent="0.2">
      <c r="A29" s="17">
        <v>46</v>
      </c>
      <c r="B29" s="17"/>
      <c r="C29" s="16">
        <f t="shared" si="9"/>
        <v>45973</v>
      </c>
      <c r="D29" s="17"/>
      <c r="E29" s="16">
        <f t="shared" si="29"/>
        <v>45979</v>
      </c>
      <c r="F29" s="17"/>
      <c r="G29" s="17">
        <v>3</v>
      </c>
      <c r="H29" s="17"/>
      <c r="I29" s="17">
        <v>9</v>
      </c>
      <c r="J29" s="17">
        <v>0</v>
      </c>
      <c r="K29" s="17">
        <v>8</v>
      </c>
      <c r="L29" s="17">
        <v>1</v>
      </c>
      <c r="M29" s="8">
        <f t="shared" si="10"/>
        <v>17</v>
      </c>
      <c r="N29" s="8">
        <f t="shared" si="11"/>
        <v>1</v>
      </c>
      <c r="O29" s="8"/>
      <c r="P29" s="17">
        <v>0</v>
      </c>
      <c r="Q29" s="17">
        <v>0</v>
      </c>
      <c r="R29" s="17">
        <v>0</v>
      </c>
      <c r="S29" s="17">
        <v>0</v>
      </c>
      <c r="T29" s="8">
        <f t="shared" si="18"/>
        <v>0</v>
      </c>
      <c r="U29" s="8">
        <f t="shared" si="12"/>
        <v>0</v>
      </c>
      <c r="V29" s="8"/>
      <c r="W29" s="17">
        <v>0</v>
      </c>
      <c r="X29" s="17">
        <v>0</v>
      </c>
      <c r="Y29" s="17">
        <v>12</v>
      </c>
      <c r="Z29" s="17">
        <v>6</v>
      </c>
      <c r="AA29" s="8">
        <f t="shared" si="5"/>
        <v>12</v>
      </c>
      <c r="AB29" s="8">
        <f t="shared" si="6"/>
        <v>6</v>
      </c>
      <c r="AC29" s="8"/>
      <c r="AD29" s="17">
        <v>0</v>
      </c>
      <c r="AE29" s="17">
        <v>0</v>
      </c>
      <c r="AF29" s="8">
        <f t="shared" si="13"/>
        <v>0</v>
      </c>
      <c r="AH29" s="17">
        <f t="shared" si="14"/>
        <v>29</v>
      </c>
      <c r="AI29" s="15">
        <v>46</v>
      </c>
      <c r="AK29" s="6">
        <f t="shared" si="22"/>
        <v>5.8823529411764705E-2</v>
      </c>
      <c r="AL29" s="18" t="str">
        <f t="shared" si="23"/>
        <v>-</v>
      </c>
      <c r="AM29" s="18">
        <f t="shared" si="24"/>
        <v>0.5</v>
      </c>
      <c r="AN29" s="218">
        <f t="shared" si="25"/>
        <v>9.6666666666666661</v>
      </c>
    </row>
    <row r="30" spans="1:40" x14ac:dyDescent="0.2">
      <c r="A30" s="17">
        <v>47</v>
      </c>
      <c r="B30" s="17"/>
      <c r="C30" s="16">
        <f t="shared" si="9"/>
        <v>45980</v>
      </c>
      <c r="D30" s="17"/>
      <c r="E30" s="16">
        <f t="shared" ref="E30:E31" si="30">C30+6</f>
        <v>45986</v>
      </c>
      <c r="F30" s="17"/>
      <c r="G30" s="17">
        <v>4</v>
      </c>
      <c r="I30" s="17">
        <v>1</v>
      </c>
      <c r="J30" s="17">
        <v>0</v>
      </c>
      <c r="K30" s="17">
        <v>3</v>
      </c>
      <c r="L30" s="17">
        <v>0</v>
      </c>
      <c r="M30" s="8">
        <f t="shared" si="10"/>
        <v>4</v>
      </c>
      <c r="N30" s="8">
        <f t="shared" si="11"/>
        <v>0</v>
      </c>
      <c r="O30" s="8"/>
      <c r="P30" s="17">
        <v>0</v>
      </c>
      <c r="Q30" s="17">
        <v>0</v>
      </c>
      <c r="R30" s="17">
        <v>0</v>
      </c>
      <c r="S30" s="17">
        <v>0</v>
      </c>
      <c r="T30" s="8">
        <f t="shared" si="18"/>
        <v>0</v>
      </c>
      <c r="U30" s="8">
        <f t="shared" si="12"/>
        <v>0</v>
      </c>
      <c r="V30" s="8"/>
      <c r="W30" s="17">
        <v>2</v>
      </c>
      <c r="X30" s="17">
        <v>0</v>
      </c>
      <c r="Y30" s="17">
        <v>2</v>
      </c>
      <c r="Z30" s="17">
        <v>0</v>
      </c>
      <c r="AA30" s="8">
        <f t="shared" si="5"/>
        <v>4</v>
      </c>
      <c r="AB30" s="8">
        <f t="shared" si="6"/>
        <v>0</v>
      </c>
      <c r="AC30" s="8"/>
      <c r="AD30" s="17">
        <v>0</v>
      </c>
      <c r="AE30" s="17">
        <v>3</v>
      </c>
      <c r="AF30" s="8">
        <f t="shared" si="13"/>
        <v>3</v>
      </c>
      <c r="AH30" s="17">
        <f t="shared" si="14"/>
        <v>11</v>
      </c>
      <c r="AI30" s="15">
        <v>47</v>
      </c>
      <c r="AK30" s="6">
        <f t="shared" si="22"/>
        <v>0</v>
      </c>
      <c r="AL30" s="18" t="str">
        <f t="shared" si="23"/>
        <v>-</v>
      </c>
      <c r="AM30" s="18">
        <f t="shared" si="24"/>
        <v>0</v>
      </c>
      <c r="AN30" s="218">
        <f t="shared" si="25"/>
        <v>2.75</v>
      </c>
    </row>
    <row r="31" spans="1:40" x14ac:dyDescent="0.2">
      <c r="A31" s="17">
        <v>48</v>
      </c>
      <c r="B31" s="17"/>
      <c r="C31" s="16">
        <f t="shared" si="9"/>
        <v>45987</v>
      </c>
      <c r="D31" s="17"/>
      <c r="E31" s="16">
        <f t="shared" si="30"/>
        <v>45993</v>
      </c>
      <c r="F31" s="17"/>
      <c r="G31" s="17">
        <v>3</v>
      </c>
      <c r="H31" s="17"/>
      <c r="I31" s="17">
        <v>0</v>
      </c>
      <c r="J31" s="17">
        <v>0</v>
      </c>
      <c r="K31" s="17">
        <v>0</v>
      </c>
      <c r="L31" s="17">
        <v>0</v>
      </c>
      <c r="M31" s="8">
        <f t="shared" si="10"/>
        <v>0</v>
      </c>
      <c r="N31" s="8">
        <f t="shared" si="11"/>
        <v>0</v>
      </c>
      <c r="O31" s="8"/>
      <c r="P31" s="17">
        <v>0</v>
      </c>
      <c r="Q31" s="17">
        <v>0</v>
      </c>
      <c r="R31" s="17">
        <v>0</v>
      </c>
      <c r="S31" s="17">
        <v>0</v>
      </c>
      <c r="T31" s="8">
        <f t="shared" si="18"/>
        <v>0</v>
      </c>
      <c r="U31" s="8">
        <f t="shared" si="12"/>
        <v>0</v>
      </c>
      <c r="V31" s="8"/>
      <c r="W31" s="17">
        <v>0</v>
      </c>
      <c r="X31" s="17">
        <v>0</v>
      </c>
      <c r="Y31" s="17">
        <v>5</v>
      </c>
      <c r="Z31" s="17">
        <v>1</v>
      </c>
      <c r="AA31" s="8">
        <f t="shared" si="5"/>
        <v>5</v>
      </c>
      <c r="AB31" s="8">
        <f t="shared" si="6"/>
        <v>1</v>
      </c>
      <c r="AC31" s="8"/>
      <c r="AD31" s="17">
        <v>0</v>
      </c>
      <c r="AE31" s="17">
        <v>0</v>
      </c>
      <c r="AF31" s="8">
        <f t="shared" si="13"/>
        <v>0</v>
      </c>
      <c r="AH31" s="17">
        <f t="shared" si="14"/>
        <v>5</v>
      </c>
      <c r="AI31" s="15">
        <v>48</v>
      </c>
      <c r="AK31" s="6" t="str">
        <f t="shared" si="22"/>
        <v>-</v>
      </c>
      <c r="AL31" s="18" t="str">
        <f t="shared" si="23"/>
        <v>-</v>
      </c>
      <c r="AM31" s="18">
        <f t="shared" si="24"/>
        <v>0.2</v>
      </c>
      <c r="AN31" s="218">
        <f t="shared" si="25"/>
        <v>1.6666666666666667</v>
      </c>
    </row>
    <row r="32" spans="1:40" x14ac:dyDescent="0.2">
      <c r="A32" s="17">
        <v>49</v>
      </c>
      <c r="B32" s="17"/>
      <c r="C32" s="16">
        <f t="shared" si="9"/>
        <v>45994</v>
      </c>
      <c r="D32" s="17"/>
      <c r="E32" s="16">
        <f t="shared" ref="E32:E33" si="31">C32+6</f>
        <v>46000</v>
      </c>
      <c r="F32" s="17"/>
      <c r="G32" s="17">
        <v>5</v>
      </c>
      <c r="H32" s="17"/>
      <c r="I32" s="17">
        <v>0</v>
      </c>
      <c r="J32" s="17">
        <v>0</v>
      </c>
      <c r="K32" s="17">
        <v>1</v>
      </c>
      <c r="L32" s="17">
        <v>0</v>
      </c>
      <c r="M32" s="8">
        <f t="shared" si="10"/>
        <v>1</v>
      </c>
      <c r="N32" s="8">
        <f t="shared" si="11"/>
        <v>0</v>
      </c>
      <c r="O32" s="8"/>
      <c r="P32" s="17">
        <v>0</v>
      </c>
      <c r="Q32" s="17">
        <v>0</v>
      </c>
      <c r="R32" s="17">
        <v>0</v>
      </c>
      <c r="S32" s="17">
        <v>0</v>
      </c>
      <c r="T32" s="8">
        <f t="shared" si="18"/>
        <v>0</v>
      </c>
      <c r="U32" s="8">
        <f t="shared" si="12"/>
        <v>0</v>
      </c>
      <c r="V32" s="8"/>
      <c r="W32" s="17">
        <v>4</v>
      </c>
      <c r="X32" s="17">
        <v>0</v>
      </c>
      <c r="Y32" s="17">
        <v>6</v>
      </c>
      <c r="Z32" s="17">
        <v>0</v>
      </c>
      <c r="AA32" s="8">
        <f t="shared" si="5"/>
        <v>10</v>
      </c>
      <c r="AB32" s="8">
        <f t="shared" si="6"/>
        <v>0</v>
      </c>
      <c r="AC32" s="8"/>
      <c r="AD32" s="17">
        <v>0</v>
      </c>
      <c r="AE32" s="17">
        <v>3</v>
      </c>
      <c r="AF32" s="8">
        <f t="shared" si="13"/>
        <v>3</v>
      </c>
      <c r="AH32" s="17">
        <f t="shared" si="14"/>
        <v>14</v>
      </c>
      <c r="AI32" s="15">
        <v>49</v>
      </c>
      <c r="AK32" s="6">
        <f t="shared" si="22"/>
        <v>0</v>
      </c>
      <c r="AL32" s="18" t="str">
        <f t="shared" si="23"/>
        <v>-</v>
      </c>
      <c r="AM32" s="18">
        <f t="shared" si="24"/>
        <v>0</v>
      </c>
      <c r="AN32" s="218">
        <f t="shared" si="25"/>
        <v>2.8</v>
      </c>
    </row>
    <row r="33" spans="1:40" x14ac:dyDescent="0.2">
      <c r="A33" s="17">
        <v>50</v>
      </c>
      <c r="B33" s="17"/>
      <c r="C33" s="16">
        <f t="shared" si="9"/>
        <v>46001</v>
      </c>
      <c r="D33" s="17"/>
      <c r="E33" s="16">
        <f t="shared" si="31"/>
        <v>46007</v>
      </c>
      <c r="F33" s="17"/>
      <c r="G33" s="17">
        <v>5</v>
      </c>
      <c r="H33" s="17"/>
      <c r="I33" s="17">
        <v>0</v>
      </c>
      <c r="J33" s="17">
        <v>0</v>
      </c>
      <c r="K33" s="17">
        <v>0</v>
      </c>
      <c r="L33" s="17">
        <v>0</v>
      </c>
      <c r="M33" s="8">
        <f t="shared" si="10"/>
        <v>0</v>
      </c>
      <c r="N33" s="8">
        <f t="shared" si="11"/>
        <v>0</v>
      </c>
      <c r="O33" s="8"/>
      <c r="P33" s="17">
        <v>0</v>
      </c>
      <c r="Q33" s="17">
        <v>0</v>
      </c>
      <c r="R33" s="17">
        <v>2</v>
      </c>
      <c r="S33" s="17">
        <v>1</v>
      </c>
      <c r="T33" s="8">
        <f t="shared" si="18"/>
        <v>2</v>
      </c>
      <c r="U33" s="8">
        <f t="shared" si="12"/>
        <v>1</v>
      </c>
      <c r="V33" s="8"/>
      <c r="W33" s="17">
        <v>1</v>
      </c>
      <c r="X33" s="17">
        <v>0</v>
      </c>
      <c r="Y33" s="17">
        <v>5</v>
      </c>
      <c r="Z33" s="17">
        <v>0</v>
      </c>
      <c r="AA33" s="8">
        <f t="shared" si="5"/>
        <v>6</v>
      </c>
      <c r="AB33" s="8">
        <f t="shared" si="6"/>
        <v>0</v>
      </c>
      <c r="AC33" s="8"/>
      <c r="AD33" s="17">
        <v>1</v>
      </c>
      <c r="AE33" s="17">
        <v>1</v>
      </c>
      <c r="AF33" s="8">
        <f t="shared" si="13"/>
        <v>2</v>
      </c>
      <c r="AH33" s="17">
        <f t="shared" si="14"/>
        <v>10</v>
      </c>
      <c r="AI33" s="15">
        <v>50</v>
      </c>
      <c r="AK33" s="6" t="str">
        <f t="shared" si="22"/>
        <v>-</v>
      </c>
      <c r="AL33" s="18">
        <f t="shared" si="23"/>
        <v>0.5</v>
      </c>
      <c r="AM33" s="18">
        <f t="shared" si="24"/>
        <v>0</v>
      </c>
      <c r="AN33" s="218">
        <f t="shared" si="25"/>
        <v>2</v>
      </c>
    </row>
    <row r="34" spans="1:40" x14ac:dyDescent="0.2">
      <c r="A34" s="17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3"/>
      <c r="AL34" s="214"/>
      <c r="AM34" s="214"/>
      <c r="AN34" s="219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109</v>
      </c>
      <c r="H35" s="13"/>
      <c r="I35" s="13">
        <f t="shared" ref="I35:N35" si="32">SUM(I5:I34)</f>
        <v>450</v>
      </c>
      <c r="J35" s="13">
        <f t="shared" si="32"/>
        <v>45</v>
      </c>
      <c r="K35" s="23">
        <f t="shared" si="32"/>
        <v>829</v>
      </c>
      <c r="L35" s="13">
        <f t="shared" si="32"/>
        <v>132</v>
      </c>
      <c r="M35" s="23">
        <f t="shared" si="32"/>
        <v>1279</v>
      </c>
      <c r="N35" s="13">
        <f t="shared" si="32"/>
        <v>177</v>
      </c>
      <c r="O35" s="13"/>
      <c r="P35" s="13">
        <f t="shared" ref="P35:U35" si="33">SUM(P5:P34)</f>
        <v>3</v>
      </c>
      <c r="Q35" s="13">
        <f t="shared" si="33"/>
        <v>3</v>
      </c>
      <c r="R35" s="13">
        <f t="shared" si="33"/>
        <v>7</v>
      </c>
      <c r="S35" s="13">
        <f t="shared" si="33"/>
        <v>6</v>
      </c>
      <c r="T35" s="13">
        <f t="shared" si="33"/>
        <v>10</v>
      </c>
      <c r="U35" s="13">
        <f t="shared" si="33"/>
        <v>9</v>
      </c>
      <c r="V35" s="13"/>
      <c r="W35" s="13">
        <f t="shared" ref="W35:AB35" si="34">SUM(W5:W34)</f>
        <v>37</v>
      </c>
      <c r="X35" s="13">
        <f t="shared" si="34"/>
        <v>4</v>
      </c>
      <c r="Y35" s="13">
        <f t="shared" si="34"/>
        <v>388</v>
      </c>
      <c r="Z35" s="13">
        <f t="shared" si="34"/>
        <v>141</v>
      </c>
      <c r="AA35" s="13">
        <f t="shared" si="34"/>
        <v>425</v>
      </c>
      <c r="AB35" s="13">
        <f t="shared" si="34"/>
        <v>145</v>
      </c>
      <c r="AC35" s="13"/>
      <c r="AD35" s="13">
        <f>SUM(AD5:AD34)</f>
        <v>18</v>
      </c>
      <c r="AE35" s="13">
        <f>SUM(AE5:AE34)</f>
        <v>70</v>
      </c>
      <c r="AF35" s="13">
        <f>SUM(AF5:AF34)</f>
        <v>88</v>
      </c>
      <c r="AG35" s="32"/>
      <c r="AH35" s="228">
        <f t="shared" ref="AH35:AH46" si="35">AF35+AA35+T35+M35</f>
        <v>1802</v>
      </c>
      <c r="AI35" s="202"/>
      <c r="AJ35" s="202"/>
      <c r="AK35" s="229">
        <f>IFERROR(N35/M35,"-")</f>
        <v>0.13838936669272869</v>
      </c>
      <c r="AL35" s="229">
        <f>IFERROR(U35/T35,"-")</f>
        <v>0.9</v>
      </c>
      <c r="AM35" s="229">
        <f>IFERROR(AB35/AA35,"-")</f>
        <v>0.3411764705882353</v>
      </c>
      <c r="AN35" s="230">
        <f t="shared" ref="AN35" si="36">IFERROR(AH35/G35,"-")</f>
        <v>16.532110091743121</v>
      </c>
    </row>
    <row r="36" spans="1:40" x14ac:dyDescent="0.2">
      <c r="A36" s="13"/>
      <c r="B36" s="13"/>
      <c r="C36" s="13"/>
      <c r="D36" s="231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7"/>
      <c r="AL36" s="217"/>
      <c r="AM36" s="217"/>
      <c r="AN36" s="219"/>
    </row>
    <row r="37" spans="1:40" ht="14.25" x14ac:dyDescent="0.2">
      <c r="A37" s="24" t="s">
        <v>146</v>
      </c>
      <c r="B37" s="8"/>
      <c r="C37" s="8"/>
      <c r="D37" s="21"/>
      <c r="E37" s="10"/>
      <c r="F37" s="232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7">AD37+AE37</f>
        <v>55</v>
      </c>
      <c r="AG37" s="7"/>
      <c r="AH37" s="27">
        <f>AF37+AA37+T37+M37</f>
        <v>822</v>
      </c>
      <c r="AK37" s="6">
        <f t="shared" ref="AK37:AK46" si="38">IFERROR(N37/M37,"-")</f>
        <v>0.17231638418079095</v>
      </c>
      <c r="AL37" s="6">
        <f t="shared" ref="AL37:AL46" si="39">IFERROR(U37/T37,"-")</f>
        <v>0.65909090909090906</v>
      </c>
      <c r="AM37" s="6">
        <f t="shared" ref="AM37:AM46" si="40">IFERROR(AB37/AA37,"-")</f>
        <v>0.72615384615384615</v>
      </c>
      <c r="AN37" s="218">
        <f t="shared" ref="AN37:AN48" si="41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42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3">W38+Y38</f>
        <v>468</v>
      </c>
      <c r="AB38" s="28">
        <f t="shared" ref="AB38:AB46" si="44">X38+Z38</f>
        <v>260</v>
      </c>
      <c r="AC38" s="25"/>
      <c r="AD38" s="25">
        <v>15</v>
      </c>
      <c r="AE38" s="25">
        <v>14</v>
      </c>
      <c r="AF38" s="13">
        <f t="shared" si="37"/>
        <v>29</v>
      </c>
      <c r="AG38" s="26"/>
      <c r="AH38" s="27">
        <f>AF38+AA38+T38+M38</f>
        <v>3934</v>
      </c>
      <c r="AK38" s="216">
        <f t="shared" si="38"/>
        <v>9.2366901860166772E-2</v>
      </c>
      <c r="AL38" s="216">
        <f t="shared" si="39"/>
        <v>0.94043887147335425</v>
      </c>
      <c r="AM38" s="216">
        <f t="shared" si="40"/>
        <v>0.55555555555555558</v>
      </c>
      <c r="AN38" s="218">
        <f t="shared" si="41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5">I39+K39</f>
        <v>3195</v>
      </c>
      <c r="N39" s="28">
        <f t="shared" si="42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3"/>
        <v>221</v>
      </c>
      <c r="AB39" s="28">
        <f t="shared" si="44"/>
        <v>75</v>
      </c>
      <c r="AC39" s="25"/>
      <c r="AD39" s="25">
        <v>4</v>
      </c>
      <c r="AE39" s="25">
        <v>18</v>
      </c>
      <c r="AF39" s="13">
        <f t="shared" si="37"/>
        <v>22</v>
      </c>
      <c r="AG39" s="26"/>
      <c r="AH39" s="27">
        <v>3690</v>
      </c>
      <c r="AK39" s="216">
        <f t="shared" si="38"/>
        <v>5.2582159624413143E-2</v>
      </c>
      <c r="AL39" s="216">
        <f t="shared" si="39"/>
        <v>0.90079365079365081</v>
      </c>
      <c r="AM39" s="216">
        <f t="shared" si="40"/>
        <v>0.33936651583710409</v>
      </c>
      <c r="AN39" s="218">
        <f t="shared" si="41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5"/>
        <v>1848</v>
      </c>
      <c r="N40" s="28">
        <f t="shared" ref="N40:N46" si="46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3"/>
        <v>222</v>
      </c>
      <c r="AB40" s="28">
        <f t="shared" si="44"/>
        <v>110</v>
      </c>
      <c r="AC40" s="8"/>
      <c r="AD40" s="8">
        <v>0</v>
      </c>
      <c r="AE40" s="8">
        <v>11</v>
      </c>
      <c r="AF40" s="13">
        <f t="shared" si="37"/>
        <v>11</v>
      </c>
      <c r="AG40" s="7"/>
      <c r="AH40" s="29">
        <f t="shared" si="35"/>
        <v>2454</v>
      </c>
      <c r="AK40" s="216">
        <f t="shared" si="38"/>
        <v>0.16991341991341991</v>
      </c>
      <c r="AL40" s="216">
        <f t="shared" si="39"/>
        <v>0.9463806970509383</v>
      </c>
      <c r="AM40" s="216">
        <f t="shared" si="40"/>
        <v>0.49549549549549549</v>
      </c>
      <c r="AN40" s="218">
        <f t="shared" si="41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5"/>
        <v>411</v>
      </c>
      <c r="N41" s="28">
        <f t="shared" si="46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3"/>
        <v>78</v>
      </c>
      <c r="AB41" s="28">
        <f t="shared" si="44"/>
        <v>15</v>
      </c>
      <c r="AC41" s="8"/>
      <c r="AD41" s="8">
        <v>0</v>
      </c>
      <c r="AE41" s="8">
        <v>14</v>
      </c>
      <c r="AF41" s="13">
        <f t="shared" si="37"/>
        <v>14</v>
      </c>
      <c r="AG41" s="7"/>
      <c r="AH41" s="29">
        <f t="shared" si="35"/>
        <v>507</v>
      </c>
      <c r="AK41" s="216">
        <f t="shared" si="38"/>
        <v>0.16545012165450121</v>
      </c>
      <c r="AL41" s="216">
        <f t="shared" si="39"/>
        <v>1</v>
      </c>
      <c r="AM41" s="216">
        <f t="shared" si="40"/>
        <v>0.19230769230769232</v>
      </c>
      <c r="AN41" s="218">
        <f t="shared" si="41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5"/>
        <v>546</v>
      </c>
      <c r="N42" s="28">
        <f t="shared" si="46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3"/>
        <v>120</v>
      </c>
      <c r="AB42" s="28">
        <f t="shared" si="44"/>
        <v>17</v>
      </c>
      <c r="AC42" s="8"/>
      <c r="AD42" s="8">
        <v>9</v>
      </c>
      <c r="AE42" s="8">
        <v>14</v>
      </c>
      <c r="AF42" s="13">
        <f t="shared" si="37"/>
        <v>23</v>
      </c>
      <c r="AG42" s="7"/>
      <c r="AH42" s="29">
        <f t="shared" si="35"/>
        <v>689</v>
      </c>
      <c r="AK42" s="216">
        <f t="shared" si="38"/>
        <v>0.19047619047619047</v>
      </c>
      <c r="AL42" s="216" t="str">
        <f t="shared" si="39"/>
        <v>-</v>
      </c>
      <c r="AM42" s="216">
        <f t="shared" si="40"/>
        <v>0.14166666666666666</v>
      </c>
      <c r="AN42" s="218">
        <f t="shared" si="41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5"/>
        <v>1079</v>
      </c>
      <c r="N43" s="28">
        <f t="shared" si="46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3"/>
        <v>66</v>
      </c>
      <c r="AB43" s="28">
        <f t="shared" si="44"/>
        <v>26</v>
      </c>
      <c r="AC43" s="28"/>
      <c r="AD43" s="28">
        <v>2</v>
      </c>
      <c r="AE43" s="28">
        <v>16</v>
      </c>
      <c r="AF43" s="13">
        <f t="shared" si="37"/>
        <v>18</v>
      </c>
      <c r="AH43" s="29">
        <f t="shared" si="35"/>
        <v>1163</v>
      </c>
      <c r="AI43" s="15"/>
      <c r="AJ43" s="15"/>
      <c r="AK43" s="216">
        <f t="shared" si="38"/>
        <v>0.17516218721037999</v>
      </c>
      <c r="AL43" s="216" t="str">
        <f t="shared" si="39"/>
        <v>-</v>
      </c>
      <c r="AM43" s="216">
        <f t="shared" si="40"/>
        <v>0.39393939393939392</v>
      </c>
      <c r="AN43" s="218">
        <f t="shared" si="41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5"/>
        <v>208</v>
      </c>
      <c r="N44" s="28">
        <f t="shared" si="46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3"/>
        <v>52</v>
      </c>
      <c r="AB44" s="28">
        <f t="shared" si="44"/>
        <v>24</v>
      </c>
      <c r="AC44" s="28"/>
      <c r="AD44" s="28">
        <v>2</v>
      </c>
      <c r="AE44" s="28">
        <v>7</v>
      </c>
      <c r="AF44" s="13">
        <f t="shared" si="37"/>
        <v>9</v>
      </c>
      <c r="AH44" s="29">
        <f t="shared" si="35"/>
        <v>269</v>
      </c>
      <c r="AK44" s="216">
        <f t="shared" si="38"/>
        <v>0.125</v>
      </c>
      <c r="AL44" s="216" t="str">
        <f t="shared" si="39"/>
        <v>-</v>
      </c>
      <c r="AM44" s="216">
        <f t="shared" si="40"/>
        <v>0.46153846153846156</v>
      </c>
      <c r="AN44" s="218">
        <f t="shared" si="41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5"/>
        <v>154</v>
      </c>
      <c r="N45" s="28">
        <f t="shared" si="46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3"/>
        <v>63</v>
      </c>
      <c r="AB45" s="28">
        <f t="shared" si="44"/>
        <v>41</v>
      </c>
      <c r="AC45" s="28"/>
      <c r="AD45" s="28">
        <v>1</v>
      </c>
      <c r="AE45" s="28">
        <v>9</v>
      </c>
      <c r="AF45" s="13">
        <f t="shared" si="37"/>
        <v>10</v>
      </c>
      <c r="AH45" s="29">
        <f t="shared" si="35"/>
        <v>227</v>
      </c>
      <c r="AK45" s="216">
        <f t="shared" si="38"/>
        <v>0.14285714285714285</v>
      </c>
      <c r="AL45" s="216" t="str">
        <f t="shared" si="39"/>
        <v>-</v>
      </c>
      <c r="AM45" s="216">
        <f t="shared" si="40"/>
        <v>0.65079365079365081</v>
      </c>
      <c r="AN45" s="218">
        <f t="shared" si="41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5"/>
        <v>343</v>
      </c>
      <c r="N46" s="28">
        <f t="shared" si="46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3"/>
        <v>56</v>
      </c>
      <c r="AB46" s="28">
        <f t="shared" si="44"/>
        <v>5</v>
      </c>
      <c r="AC46" s="28"/>
      <c r="AD46" s="23">
        <v>12</v>
      </c>
      <c r="AE46" s="23">
        <v>57</v>
      </c>
      <c r="AF46" s="13">
        <f t="shared" si="37"/>
        <v>69</v>
      </c>
      <c r="AG46" s="7"/>
      <c r="AH46" s="215">
        <f t="shared" si="35"/>
        <v>468</v>
      </c>
      <c r="AI46" s="7"/>
      <c r="AJ46" s="7"/>
      <c r="AK46" s="217">
        <f t="shared" si="38"/>
        <v>0.16618075801749271</v>
      </c>
      <c r="AL46" s="217" t="str">
        <f t="shared" si="39"/>
        <v>-</v>
      </c>
      <c r="AM46" s="217">
        <f t="shared" si="40"/>
        <v>8.9285714285714288E-2</v>
      </c>
      <c r="AN46" s="219">
        <f t="shared" si="41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7">AVERAGE(K37:K40)</f>
        <v>1892.75</v>
      </c>
      <c r="L47" s="28">
        <f t="shared" si="47"/>
        <v>186.5</v>
      </c>
      <c r="M47" s="28">
        <f t="shared" si="47"/>
        <v>2128.75</v>
      </c>
      <c r="N47" s="28">
        <f t="shared" si="47"/>
        <v>207.75</v>
      </c>
      <c r="O47" s="28"/>
      <c r="P47" s="28">
        <f t="shared" si="47"/>
        <v>12.75</v>
      </c>
      <c r="Q47" s="28">
        <f t="shared" si="47"/>
        <v>11</v>
      </c>
      <c r="R47" s="28">
        <f t="shared" si="47"/>
        <v>245.25</v>
      </c>
      <c r="S47" s="28">
        <f t="shared" si="47"/>
        <v>223.5</v>
      </c>
      <c r="T47" s="28">
        <f t="shared" si="47"/>
        <v>258</v>
      </c>
      <c r="U47" s="28">
        <f t="shared" si="47"/>
        <v>234.5</v>
      </c>
      <c r="V47" s="28" t="e">
        <f t="shared" si="47"/>
        <v>#DIV/0!</v>
      </c>
      <c r="W47" s="28">
        <f t="shared" si="47"/>
        <v>13.75</v>
      </c>
      <c r="X47" s="28">
        <f t="shared" si="47"/>
        <v>6.5</v>
      </c>
      <c r="Y47" s="28">
        <f t="shared" si="47"/>
        <v>295.25</v>
      </c>
      <c r="Z47" s="28">
        <f t="shared" si="47"/>
        <v>163.75</v>
      </c>
      <c r="AA47" s="227">
        <f t="shared" si="47"/>
        <v>309</v>
      </c>
      <c r="AB47" s="227">
        <f>AVERAGE(AB37:AB40)</f>
        <v>170.25</v>
      </c>
      <c r="AC47" s="28"/>
      <c r="AD47" s="28">
        <f>AVERAGE(AD37:AD40)</f>
        <v>10</v>
      </c>
      <c r="AE47" s="28">
        <f t="shared" ref="AE47:AF47" si="48">AVERAGE(AE37:AE40)</f>
        <v>19.25</v>
      </c>
      <c r="AF47" s="28">
        <f t="shared" si="48"/>
        <v>29.25</v>
      </c>
      <c r="AG47" s="28"/>
      <c r="AH47" s="28">
        <f>AVERAGE(AH37:AH40)</f>
        <v>2725</v>
      </c>
      <c r="AI47" s="28"/>
      <c r="AJ47" s="28"/>
      <c r="AK47" s="211">
        <f>AVERAGE(AK37:AK40)</f>
        <v>0.12179471639469769</v>
      </c>
      <c r="AL47" s="211">
        <f>AVERAGE(AL37:AL40)</f>
        <v>0.86167603210221311</v>
      </c>
      <c r="AM47" s="211">
        <f>AVERAGE(AM37:AM40)</f>
        <v>0.52914285326050026</v>
      </c>
      <c r="AN47" s="220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9">AVERAGE(I41:I46)</f>
        <v>54.666666666666664</v>
      </c>
      <c r="J48" s="28">
        <f t="shared" si="49"/>
        <v>6.5</v>
      </c>
      <c r="K48" s="28">
        <f t="shared" si="49"/>
        <v>402.16666666666669</v>
      </c>
      <c r="L48" s="28">
        <f t="shared" si="49"/>
        <v>71.166666666666671</v>
      </c>
      <c r="M48" s="28">
        <f t="shared" si="49"/>
        <v>456.83333333333331</v>
      </c>
      <c r="N48" s="28">
        <f t="shared" si="49"/>
        <v>77.666666666666671</v>
      </c>
      <c r="O48" s="28"/>
      <c r="P48" s="28">
        <f t="shared" si="49"/>
        <v>0.66666666666666663</v>
      </c>
      <c r="Q48" s="28">
        <f t="shared" si="49"/>
        <v>0.66666666666666663</v>
      </c>
      <c r="R48" s="28">
        <f t="shared" si="49"/>
        <v>0</v>
      </c>
      <c r="S48" s="28">
        <f t="shared" si="49"/>
        <v>0</v>
      </c>
      <c r="T48" s="28">
        <f t="shared" si="49"/>
        <v>0.66666666666666663</v>
      </c>
      <c r="U48" s="28">
        <f t="shared" si="49"/>
        <v>0.66666666666666663</v>
      </c>
      <c r="V48" s="28"/>
      <c r="W48" s="28">
        <f t="shared" si="49"/>
        <v>3</v>
      </c>
      <c r="X48" s="28">
        <f t="shared" si="49"/>
        <v>0.5</v>
      </c>
      <c r="Y48" s="28">
        <f t="shared" si="49"/>
        <v>69.5</v>
      </c>
      <c r="Z48" s="28">
        <f t="shared" si="49"/>
        <v>20.833333333333332</v>
      </c>
      <c r="AA48" s="28">
        <f t="shared" si="49"/>
        <v>72.5</v>
      </c>
      <c r="AB48" s="28">
        <f t="shared" si="49"/>
        <v>21.333333333333332</v>
      </c>
      <c r="AC48" s="28"/>
      <c r="AD48" s="28">
        <f t="shared" si="49"/>
        <v>4.333333333333333</v>
      </c>
      <c r="AE48" s="28">
        <f t="shared" si="49"/>
        <v>19.5</v>
      </c>
      <c r="AF48" s="28">
        <f t="shared" si="49"/>
        <v>23.833333333333332</v>
      </c>
      <c r="AG48" s="28"/>
      <c r="AH48" s="28">
        <f t="shared" ref="AH48:AM48" si="50">AVERAGE(AH41:AH46)</f>
        <v>553.83333333333337</v>
      </c>
      <c r="AI48" s="28"/>
      <c r="AJ48" s="28"/>
      <c r="AK48" s="211">
        <f t="shared" si="50"/>
        <v>0.16085440003595122</v>
      </c>
      <c r="AL48" s="211">
        <f t="shared" si="50"/>
        <v>1</v>
      </c>
      <c r="AM48" s="211">
        <f t="shared" si="50"/>
        <v>0.32158859658859656</v>
      </c>
      <c r="AN48" s="220">
        <f t="shared" si="41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62" t="s">
        <v>147</v>
      </c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5">
    <mergeCell ref="AD2:AF3"/>
    <mergeCell ref="A54:AF54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O14" sqref="O14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57" t="s">
        <v>127</v>
      </c>
      <c r="AF2" s="257"/>
      <c r="AG2" s="257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8" t="s">
        <v>67</v>
      </c>
      <c r="AF3" s="268" t="s">
        <v>68</v>
      </c>
      <c r="AG3" s="268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9"/>
      <c r="AF4" s="269"/>
      <c r="AG4" s="269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3">
        <f>IFERROR(N5/M5,"-")</f>
        <v>3.3333333333333333E-2</v>
      </c>
      <c r="AF5" s="58" t="str">
        <f>IFERROR(U5/T5,"-")</f>
        <v>-</v>
      </c>
      <c r="AG5" s="203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158</v>
      </c>
      <c r="J6" s="40">
        <v>0</v>
      </c>
      <c r="K6" s="40">
        <v>226</v>
      </c>
      <c r="L6" s="40">
        <v>26</v>
      </c>
      <c r="M6" s="36">
        <f>I6+K6</f>
        <v>384</v>
      </c>
      <c r="N6" s="36">
        <f>J6+L6</f>
        <v>26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1</v>
      </c>
      <c r="X6" s="44">
        <v>1</v>
      </c>
      <c r="Y6" s="44">
        <v>68</v>
      </c>
      <c r="Z6" s="44">
        <v>25</v>
      </c>
      <c r="AA6" s="45">
        <f>W6+Y6</f>
        <v>69</v>
      </c>
      <c r="AB6" s="45">
        <f>X6+Z6</f>
        <v>26</v>
      </c>
      <c r="AD6" s="45">
        <f>AA6+T6+M6</f>
        <v>454</v>
      </c>
      <c r="AE6" s="203">
        <f>IFERROR(N6/M6,"-")</f>
        <v>6.7708333333333329E-2</v>
      </c>
      <c r="AF6" s="58">
        <f>IFERROR(U6/T6,"-")</f>
        <v>0</v>
      </c>
      <c r="AG6" s="203">
        <f>IFERROR(AB6/AA6,"-")</f>
        <v>0.37681159420289856</v>
      </c>
      <c r="AH6" s="44">
        <f>IFERROR(AD6/G6,"-")</f>
        <v>90.8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3">
        <f t="shared" ref="AE7:AE12" si="9">IFERROR(N7/M7,"-")</f>
        <v>0.11320754716981132</v>
      </c>
      <c r="AF7" s="58">
        <f t="shared" ref="AF7:AF12" si="10">IFERROR(U7/T7,"-")</f>
        <v>0</v>
      </c>
      <c r="AG7" s="203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147</v>
      </c>
      <c r="J8" s="40">
        <v>13</v>
      </c>
      <c r="K8" s="40">
        <v>346</v>
      </c>
      <c r="L8" s="40">
        <v>65</v>
      </c>
      <c r="M8" s="36">
        <f t="shared" si="2"/>
        <v>493</v>
      </c>
      <c r="N8" s="36">
        <f t="shared" si="3"/>
        <v>78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32</v>
      </c>
      <c r="Z8" s="44">
        <v>9</v>
      </c>
      <c r="AA8" s="45">
        <f t="shared" si="6"/>
        <v>36</v>
      </c>
      <c r="AB8" s="45">
        <f t="shared" si="7"/>
        <v>11</v>
      </c>
      <c r="AD8" s="45">
        <f t="shared" si="8"/>
        <v>531</v>
      </c>
      <c r="AE8" s="203">
        <f t="shared" si="9"/>
        <v>0.15821501014198783</v>
      </c>
      <c r="AF8" s="58">
        <f t="shared" si="10"/>
        <v>1</v>
      </c>
      <c r="AG8" s="203">
        <f t="shared" si="11"/>
        <v>0.30555555555555558</v>
      </c>
      <c r="AH8" s="44">
        <f t="shared" si="12"/>
        <v>106.2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16</v>
      </c>
      <c r="K9" s="40">
        <v>265</v>
      </c>
      <c r="L9" s="40">
        <v>47</v>
      </c>
      <c r="M9" s="36">
        <f t="shared" si="2"/>
        <v>379</v>
      </c>
      <c r="N9" s="36">
        <f t="shared" si="3"/>
        <v>63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3">
        <f t="shared" si="9"/>
        <v>0.16622691292875991</v>
      </c>
      <c r="AF9" s="58">
        <f t="shared" si="10"/>
        <v>1</v>
      </c>
      <c r="AG9" s="203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3</v>
      </c>
      <c r="K10" s="40">
        <v>124</v>
      </c>
      <c r="L10" s="40">
        <v>13</v>
      </c>
      <c r="M10" s="36">
        <f t="shared" si="2"/>
        <v>159</v>
      </c>
      <c r="N10" s="36">
        <f t="shared" si="3"/>
        <v>16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118</v>
      </c>
      <c r="Z10" s="44">
        <v>25</v>
      </c>
      <c r="AA10" s="45">
        <f t="shared" si="6"/>
        <v>124</v>
      </c>
      <c r="AB10" s="45">
        <f t="shared" si="7"/>
        <v>27</v>
      </c>
      <c r="AD10" s="45">
        <f t="shared" si="8"/>
        <v>286</v>
      </c>
      <c r="AE10" s="203">
        <f t="shared" si="9"/>
        <v>0.10062893081761007</v>
      </c>
      <c r="AF10" s="58">
        <f t="shared" si="10"/>
        <v>1</v>
      </c>
      <c r="AG10" s="203">
        <f t="shared" si="11"/>
        <v>0.21774193548387097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1</v>
      </c>
      <c r="K11" s="40">
        <v>78</v>
      </c>
      <c r="L11" s="40">
        <v>13</v>
      </c>
      <c r="M11" s="36">
        <f t="shared" si="2"/>
        <v>106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234</v>
      </c>
      <c r="AE11" s="203">
        <f t="shared" si="9"/>
        <v>0.13207547169811321</v>
      </c>
      <c r="AF11" s="58">
        <f t="shared" si="10"/>
        <v>0</v>
      </c>
      <c r="AG11" s="203">
        <f t="shared" si="11"/>
        <v>0.22047244094488189</v>
      </c>
      <c r="AH11" s="44">
        <f t="shared" si="12"/>
        <v>58.5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13</v>
      </c>
      <c r="J12" s="40">
        <v>2</v>
      </c>
      <c r="K12" s="40">
        <v>22</v>
      </c>
      <c r="L12" s="40">
        <v>2</v>
      </c>
      <c r="M12" s="36">
        <f t="shared" si="2"/>
        <v>35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2</v>
      </c>
      <c r="Y12" s="44">
        <v>80</v>
      </c>
      <c r="Z12" s="44">
        <v>12</v>
      </c>
      <c r="AA12" s="45">
        <f t="shared" si="6"/>
        <v>84</v>
      </c>
      <c r="AB12" s="45">
        <f t="shared" si="7"/>
        <v>14</v>
      </c>
      <c r="AD12" s="45">
        <f t="shared" si="8"/>
        <v>123</v>
      </c>
      <c r="AE12" s="203">
        <f t="shared" si="9"/>
        <v>0.11428571428571428</v>
      </c>
      <c r="AF12" s="58">
        <f t="shared" si="10"/>
        <v>0.5</v>
      </c>
      <c r="AG12" s="203">
        <f t="shared" si="11"/>
        <v>0.16666666666666666</v>
      </c>
      <c r="AH12" s="44">
        <f t="shared" si="12"/>
        <v>24.6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3"/>
      <c r="AF13" s="58"/>
      <c r="AG13" s="203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3"/>
      <c r="AF14" s="58"/>
      <c r="AG14" s="203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3"/>
      <c r="AF15" s="58"/>
      <c r="AG15" s="203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08"/>
      <c r="AF16" s="58"/>
      <c r="AG16" s="208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70"/>
      <c r="J17" s="270"/>
      <c r="K17" s="270"/>
      <c r="L17" s="270"/>
      <c r="M17" s="270"/>
      <c r="N17" s="270"/>
      <c r="O17" s="173"/>
      <c r="P17" s="63"/>
      <c r="Q17" s="63"/>
      <c r="R17" s="63"/>
      <c r="S17" s="63"/>
      <c r="T17" s="39"/>
      <c r="U17" s="39"/>
      <c r="V17" s="173"/>
      <c r="W17" s="205"/>
      <c r="X17" s="205"/>
      <c r="Y17" s="205"/>
      <c r="Z17" s="205"/>
      <c r="AA17" s="209"/>
      <c r="AB17" s="209"/>
      <c r="AD17" s="209"/>
      <c r="AE17" s="204"/>
      <c r="AF17" s="58"/>
      <c r="AG17" s="204"/>
      <c r="AH17" s="205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615</v>
      </c>
      <c r="J18" s="51">
        <f t="shared" si="15"/>
        <v>39</v>
      </c>
      <c r="K18" s="51">
        <f t="shared" si="15"/>
        <v>1342</v>
      </c>
      <c r="L18" s="51">
        <f t="shared" si="15"/>
        <v>205</v>
      </c>
      <c r="M18" s="51">
        <f t="shared" si="15"/>
        <v>1957</v>
      </c>
      <c r="N18" s="51">
        <f t="shared" si="15"/>
        <v>244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23</v>
      </c>
      <c r="X18" s="51">
        <f t="shared" si="15"/>
        <v>13</v>
      </c>
      <c r="Y18" s="51">
        <f t="shared" si="15"/>
        <v>581</v>
      </c>
      <c r="Z18" s="51">
        <f t="shared" si="15"/>
        <v>153</v>
      </c>
      <c r="AA18" s="51">
        <f t="shared" si="15"/>
        <v>604</v>
      </c>
      <c r="AB18" s="51">
        <f t="shared" si="15"/>
        <v>166</v>
      </c>
      <c r="AC18" s="201"/>
      <c r="AD18" s="222">
        <f>AA18+T18+M18</f>
        <v>2574</v>
      </c>
      <c r="AE18" s="223">
        <f>IFERROR(N18/M18,"-")</f>
        <v>0.12468063362289218</v>
      </c>
      <c r="AF18" s="224">
        <f>IFERROR(U18/T18,"-")</f>
        <v>0.61538461538461542</v>
      </c>
      <c r="AG18" s="223">
        <f>IFERROR(AB18/AA18,"-")</f>
        <v>0.27483443708609273</v>
      </c>
      <c r="AH18" s="225">
        <f>IFERROR(AD18/G18,"-")</f>
        <v>71.5</v>
      </c>
    </row>
    <row r="19" spans="1:34" x14ac:dyDescent="0.2">
      <c r="A19" s="173"/>
      <c r="B19" s="173"/>
      <c r="C19" s="233"/>
      <c r="D19" s="234"/>
      <c r="E19" s="235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6"/>
      <c r="AE19" s="237"/>
      <c r="AF19" s="238"/>
      <c r="AG19" s="237"/>
      <c r="AH19" s="209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6">
        <f>SUM(AA20,T20,M20)</f>
        <v>1459</v>
      </c>
      <c r="AE20" s="203">
        <f t="shared" ref="AE20:AE29" si="16">N20/M20</f>
        <v>8.611111111111111E-2</v>
      </c>
      <c r="AF20" s="58">
        <f>U20/T20</f>
        <v>0.46153846153846156</v>
      </c>
      <c r="AG20" s="203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6">
        <f t="shared" ref="AD21:AD23" si="19">SUM(AA21,T21,M21)</f>
        <v>1291</v>
      </c>
      <c r="AE21" s="203">
        <f t="shared" si="16"/>
        <v>0.15282791817087846</v>
      </c>
      <c r="AF21" s="58">
        <f>U21/T21</f>
        <v>0.91428571428571426</v>
      </c>
      <c r="AG21" s="203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6">
        <f t="shared" si="19"/>
        <v>2557</v>
      </c>
      <c r="AE22" s="203">
        <f t="shared" si="16"/>
        <v>7.1370640713706412E-2</v>
      </c>
      <c r="AF22" s="58">
        <f t="shared" ref="AF22:AF29" si="20">U22/T22</f>
        <v>0.90692124105011929</v>
      </c>
      <c r="AG22" s="203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6">
        <f t="shared" si="19"/>
        <v>3900</v>
      </c>
      <c r="AE23" s="203">
        <f t="shared" si="16"/>
        <v>0.14701514701514701</v>
      </c>
      <c r="AF23" s="58">
        <f t="shared" si="20"/>
        <v>0.91836734693877553</v>
      </c>
      <c r="AG23" s="203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6">
        <f t="shared" ref="AD24:AD29" si="21">SUM(AA24,T24,M24)</f>
        <v>440</v>
      </c>
      <c r="AE24" s="203">
        <f t="shared" si="16"/>
        <v>0.14583333333333334</v>
      </c>
      <c r="AF24" s="58">
        <f t="shared" si="20"/>
        <v>0.91549295774647887</v>
      </c>
      <c r="AG24" s="203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6">
        <f t="shared" si="21"/>
        <v>2459</v>
      </c>
      <c r="AE25" s="203">
        <f t="shared" si="16"/>
        <v>9.8804279421019506E-2</v>
      </c>
      <c r="AF25" s="58">
        <f t="shared" si="20"/>
        <v>0.87581699346405228</v>
      </c>
      <c r="AG25" s="203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6">
        <f t="shared" si="21"/>
        <v>2197</v>
      </c>
      <c r="AE26" s="203">
        <f t="shared" si="16"/>
        <v>0.13128140703517588</v>
      </c>
      <c r="AF26" s="58">
        <f t="shared" si="20"/>
        <v>0.95890410958904104</v>
      </c>
      <c r="AG26" s="203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6">
        <f t="shared" si="21"/>
        <v>2707</v>
      </c>
      <c r="AE27" s="203">
        <f t="shared" si="16"/>
        <v>0.11556728232189974</v>
      </c>
      <c r="AF27" s="58">
        <f t="shared" si="20"/>
        <v>0.89393939393939392</v>
      </c>
      <c r="AG27" s="203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6">
        <f t="shared" si="21"/>
        <v>1025</v>
      </c>
      <c r="AE28" s="203">
        <f t="shared" si="16"/>
        <v>6.7538126361655779E-2</v>
      </c>
      <c r="AF28" s="58">
        <f t="shared" si="20"/>
        <v>1</v>
      </c>
      <c r="AG28" s="203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0">
        <f t="shared" si="21"/>
        <v>2649</v>
      </c>
      <c r="AE29" s="204">
        <f t="shared" si="16"/>
        <v>0.10514285714285715</v>
      </c>
      <c r="AF29" s="207">
        <f t="shared" si="20"/>
        <v>0.82388663967611331</v>
      </c>
      <c r="AG29" s="204">
        <f t="shared" si="17"/>
        <v>0.78749999999999998</v>
      </c>
      <c r="AH29" s="205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1">
        <f>AVERAGE(AE20:AE29)</f>
        <v>0.11214921026267843</v>
      </c>
      <c r="AF30" s="211">
        <f>AVERAGE(AF20:AF29)</f>
        <v>0.86691528582281507</v>
      </c>
      <c r="AG30" s="212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57"/>
  <sheetViews>
    <sheetView tabSelected="1" topLeftCell="A6" workbookViewId="0">
      <selection activeCell="Y31" sqref="Y31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57" t="s">
        <v>36</v>
      </c>
      <c r="V2" s="257"/>
      <c r="W2" s="257"/>
      <c r="X2" s="257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58" t="s">
        <v>132</v>
      </c>
      <c r="V3" s="258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1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71">
        <v>17</v>
      </c>
      <c r="H5" s="71">
        <v>17</v>
      </c>
      <c r="I5" s="71">
        <v>94</v>
      </c>
      <c r="J5" s="71">
        <v>70</v>
      </c>
      <c r="K5" s="52">
        <f>G5+I5</f>
        <v>111</v>
      </c>
      <c r="L5" s="52">
        <f>H5+J5</f>
        <v>87</v>
      </c>
      <c r="M5" s="194"/>
      <c r="N5" s="71">
        <v>0</v>
      </c>
      <c r="O5" s="71">
        <v>0</v>
      </c>
      <c r="P5" s="71">
        <v>0</v>
      </c>
      <c r="Q5" s="71">
        <v>0</v>
      </c>
      <c r="R5" s="52">
        <f>N5+P5</f>
        <v>0</v>
      </c>
      <c r="S5" s="52">
        <f>O5+Q5</f>
        <v>0</v>
      </c>
      <c r="T5" s="52"/>
      <c r="U5" s="221">
        <v>0</v>
      </c>
      <c r="V5" s="221">
        <v>0</v>
      </c>
      <c r="W5" s="52">
        <v>1</v>
      </c>
      <c r="X5" s="52">
        <v>1</v>
      </c>
      <c r="Y5" s="53"/>
      <c r="Z5" s="53">
        <f>K5+R5+W5</f>
        <v>112</v>
      </c>
      <c r="AB5" s="203">
        <f>IFERROR(L5/K5, "-")</f>
        <v>0.78378378378378377</v>
      </c>
      <c r="AC5" s="203" t="str">
        <f>IFERROR(S5/R5, "-")</f>
        <v>-</v>
      </c>
      <c r="AD5" s="203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71">
        <v>39</v>
      </c>
      <c r="H6" s="71">
        <v>35</v>
      </c>
      <c r="I6" s="71">
        <v>190</v>
      </c>
      <c r="J6" s="71">
        <v>106</v>
      </c>
      <c r="K6" s="52">
        <f t="shared" ref="K6:K7" si="0">G6+I6</f>
        <v>229</v>
      </c>
      <c r="L6" s="52">
        <f t="shared" ref="L6:L7" si="1">H6+J6</f>
        <v>141</v>
      </c>
      <c r="M6" s="194"/>
      <c r="N6" s="71">
        <v>0</v>
      </c>
      <c r="O6" s="71">
        <v>0</v>
      </c>
      <c r="P6" s="71">
        <v>0</v>
      </c>
      <c r="Q6" s="71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15" si="4">K6+R6+W6</f>
        <v>229</v>
      </c>
      <c r="AB6" s="203">
        <f t="shared" ref="AB6:AB7" si="5">IFERROR(L6/K6, "-")</f>
        <v>0.61572052401746724</v>
      </c>
      <c r="AC6" s="203" t="str">
        <f t="shared" ref="AC6:AC7" si="6">IFERROR(S6/R6, "-")</f>
        <v>-</v>
      </c>
      <c r="AD6" s="203" t="str">
        <f t="shared" ref="AD6:AD7" si="7">IFERROR(X6/W6, "-")</f>
        <v>-</v>
      </c>
    </row>
    <row r="7" spans="1:30" x14ac:dyDescent="0.2">
      <c r="A7" s="40">
        <v>37</v>
      </c>
      <c r="C7" s="41">
        <f t="shared" ref="C7:C12" si="8">C6+7</f>
        <v>45910</v>
      </c>
      <c r="D7" s="42"/>
      <c r="E7" s="43">
        <f t="shared" ref="E7" si="9">C7+6</f>
        <v>45916</v>
      </c>
      <c r="G7" s="71">
        <v>123</v>
      </c>
      <c r="H7" s="71">
        <v>82</v>
      </c>
      <c r="I7" s="71">
        <v>419</v>
      </c>
      <c r="J7" s="71">
        <v>154</v>
      </c>
      <c r="K7" s="52">
        <f t="shared" si="0"/>
        <v>542</v>
      </c>
      <c r="L7" s="52">
        <f t="shared" si="1"/>
        <v>236</v>
      </c>
      <c r="M7" s="194"/>
      <c r="N7" s="71">
        <v>0</v>
      </c>
      <c r="O7" s="71">
        <v>0</v>
      </c>
      <c r="P7" s="71">
        <v>0</v>
      </c>
      <c r="Q7" s="71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543</v>
      </c>
      <c r="AB7" s="203">
        <f t="shared" si="5"/>
        <v>0.43542435424354242</v>
      </c>
      <c r="AC7" s="203" t="str">
        <f t="shared" si="6"/>
        <v>-</v>
      </c>
      <c r="AD7" s="203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71">
        <v>1066</v>
      </c>
      <c r="H8" s="71">
        <v>190</v>
      </c>
      <c r="I8" s="71">
        <v>1190</v>
      </c>
      <c r="J8" s="71">
        <v>265</v>
      </c>
      <c r="K8" s="52">
        <f t="shared" ref="K8:K11" si="11">G8+I8</f>
        <v>2256</v>
      </c>
      <c r="L8" s="52">
        <f t="shared" ref="L8:L11" si="12">H8+J8</f>
        <v>455</v>
      </c>
      <c r="M8" s="194"/>
      <c r="N8" s="71">
        <v>0</v>
      </c>
      <c r="O8" s="71">
        <v>0</v>
      </c>
      <c r="P8" s="71">
        <v>0</v>
      </c>
      <c r="Q8" s="71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2256</v>
      </c>
      <c r="AB8" s="203">
        <f t="shared" ref="AB8:AB15" si="15">IFERROR(L8/K8, "-")</f>
        <v>0.20168439716312056</v>
      </c>
      <c r="AC8" s="203" t="str">
        <f t="shared" ref="AC8:AC15" si="16">IFERROR(S8/R8, "-")</f>
        <v>-</v>
      </c>
      <c r="AD8" s="203" t="str">
        <f t="shared" ref="AD8:AD15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71">
        <v>1052</v>
      </c>
      <c r="H9" s="71">
        <v>244</v>
      </c>
      <c r="I9" s="71">
        <v>1023</v>
      </c>
      <c r="J9" s="71">
        <v>211</v>
      </c>
      <c r="K9" s="36">
        <f t="shared" si="11"/>
        <v>2075</v>
      </c>
      <c r="L9" s="36">
        <f t="shared" si="12"/>
        <v>455</v>
      </c>
      <c r="M9" s="194"/>
      <c r="N9" s="71">
        <v>0</v>
      </c>
      <c r="O9" s="71">
        <v>0</v>
      </c>
      <c r="P9" s="71">
        <v>0</v>
      </c>
      <c r="Q9" s="71">
        <v>0</v>
      </c>
      <c r="R9" s="52">
        <f t="shared" ref="R9:R11" si="19">N9+P9</f>
        <v>0</v>
      </c>
      <c r="S9" s="52">
        <f t="shared" ref="S9:S11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2080</v>
      </c>
      <c r="AB9" s="203">
        <f t="shared" si="15"/>
        <v>0.21927710843373494</v>
      </c>
      <c r="AC9" s="203" t="str">
        <f t="shared" si="16"/>
        <v>-</v>
      </c>
      <c r="AD9" s="203">
        <f t="shared" si="17"/>
        <v>1</v>
      </c>
    </row>
    <row r="10" spans="1:30" x14ac:dyDescent="0.2">
      <c r="A10" s="40">
        <v>40</v>
      </c>
      <c r="C10" s="41">
        <f t="shared" si="8"/>
        <v>45931</v>
      </c>
      <c r="D10" s="42"/>
      <c r="E10" s="43">
        <f t="shared" ref="E10:E12" si="21">C10+6</f>
        <v>45937</v>
      </c>
      <c r="G10" s="71">
        <v>600</v>
      </c>
      <c r="H10" s="71">
        <v>105</v>
      </c>
      <c r="I10" s="71">
        <v>1060</v>
      </c>
      <c r="J10" s="71">
        <v>134</v>
      </c>
      <c r="K10" s="36">
        <f t="shared" si="11"/>
        <v>1660</v>
      </c>
      <c r="L10" s="36">
        <f t="shared" si="12"/>
        <v>239</v>
      </c>
      <c r="M10" s="194"/>
      <c r="N10" s="71">
        <v>0</v>
      </c>
      <c r="O10" s="71">
        <v>0</v>
      </c>
      <c r="P10" s="71">
        <v>0</v>
      </c>
      <c r="Q10" s="71">
        <v>0</v>
      </c>
      <c r="R10" s="52">
        <f t="shared" si="19"/>
        <v>0</v>
      </c>
      <c r="S10" s="52">
        <f t="shared" si="20"/>
        <v>0</v>
      </c>
      <c r="T10" s="52"/>
      <c r="U10" s="52">
        <v>0</v>
      </c>
      <c r="V10" s="52">
        <v>0</v>
      </c>
      <c r="W10" s="52">
        <v>7</v>
      </c>
      <c r="X10" s="52">
        <v>7</v>
      </c>
      <c r="Y10" s="53"/>
      <c r="Z10" s="53">
        <f t="shared" si="4"/>
        <v>1667</v>
      </c>
      <c r="AB10" s="203">
        <f t="shared" si="15"/>
        <v>0.14397590361445783</v>
      </c>
      <c r="AC10" s="203" t="str">
        <f t="shared" si="16"/>
        <v>-</v>
      </c>
      <c r="AD10" s="203">
        <f t="shared" si="17"/>
        <v>1</v>
      </c>
    </row>
    <row r="11" spans="1:30" x14ac:dyDescent="0.2">
      <c r="A11" s="40">
        <v>41</v>
      </c>
      <c r="C11" s="41">
        <f t="shared" si="8"/>
        <v>45938</v>
      </c>
      <c r="D11" s="42"/>
      <c r="E11" s="43">
        <f t="shared" si="21"/>
        <v>45944</v>
      </c>
      <c r="G11" s="71">
        <v>141</v>
      </c>
      <c r="H11" s="71">
        <v>21</v>
      </c>
      <c r="I11" s="71">
        <v>250</v>
      </c>
      <c r="J11" s="71">
        <v>61</v>
      </c>
      <c r="K11" s="36">
        <f t="shared" si="11"/>
        <v>391</v>
      </c>
      <c r="L11" s="36">
        <f t="shared" si="12"/>
        <v>82</v>
      </c>
      <c r="M11" s="194"/>
      <c r="N11" s="71">
        <v>0</v>
      </c>
      <c r="O11" s="71">
        <v>0</v>
      </c>
      <c r="P11" s="71">
        <v>0</v>
      </c>
      <c r="Q11" s="71">
        <v>0</v>
      </c>
      <c r="R11" s="52">
        <f t="shared" si="19"/>
        <v>0</v>
      </c>
      <c r="S11" s="36">
        <f t="shared" si="20"/>
        <v>0</v>
      </c>
      <c r="T11" s="52"/>
      <c r="U11" s="52">
        <v>0</v>
      </c>
      <c r="V11" s="52">
        <v>0</v>
      </c>
      <c r="W11" s="52">
        <v>9</v>
      </c>
      <c r="X11" s="52">
        <v>9</v>
      </c>
      <c r="Y11" s="53"/>
      <c r="Z11" s="53">
        <f t="shared" si="4"/>
        <v>400</v>
      </c>
      <c r="AB11" s="203">
        <f t="shared" si="15"/>
        <v>0.20971867007672634</v>
      </c>
      <c r="AC11" s="203" t="str">
        <f t="shared" si="16"/>
        <v>-</v>
      </c>
      <c r="AD11" s="203">
        <f t="shared" si="17"/>
        <v>1</v>
      </c>
    </row>
    <row r="12" spans="1:30" x14ac:dyDescent="0.2">
      <c r="A12" s="40">
        <v>42</v>
      </c>
      <c r="C12" s="41">
        <f t="shared" si="8"/>
        <v>45945</v>
      </c>
      <c r="D12" s="42"/>
      <c r="E12" s="43">
        <f t="shared" si="21"/>
        <v>45951</v>
      </c>
      <c r="G12" s="259" t="s">
        <v>178</v>
      </c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53"/>
      <c r="Z12" s="53">
        <f t="shared" si="4"/>
        <v>0</v>
      </c>
      <c r="AB12" s="203"/>
      <c r="AC12" s="203"/>
      <c r="AD12" s="203"/>
    </row>
    <row r="13" spans="1:30" x14ac:dyDescent="0.2">
      <c r="A13" s="33" t="s">
        <v>144</v>
      </c>
      <c r="B13" s="33"/>
      <c r="C13" s="33"/>
      <c r="D13" s="33"/>
      <c r="E13" s="33"/>
      <c r="F13" s="33"/>
      <c r="G13" s="52">
        <f t="shared" ref="G13:L13" si="22">SUM(G5:G12)</f>
        <v>3038</v>
      </c>
      <c r="H13" s="52">
        <f t="shared" si="22"/>
        <v>694</v>
      </c>
      <c r="I13" s="52">
        <f t="shared" si="22"/>
        <v>4226</v>
      </c>
      <c r="J13" s="52">
        <f t="shared" si="22"/>
        <v>1001</v>
      </c>
      <c r="K13" s="52">
        <f t="shared" si="22"/>
        <v>7264</v>
      </c>
      <c r="L13" s="52">
        <f t="shared" si="22"/>
        <v>1695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B13" s="203"/>
      <c r="AC13" s="203"/>
      <c r="AD13" s="203"/>
    </row>
    <row r="14" spans="1:30" ht="13.5" thickBot="1" x14ac:dyDescent="0.25">
      <c r="A14" s="195"/>
      <c r="B14" s="195"/>
      <c r="C14" s="195"/>
      <c r="D14" s="195"/>
      <c r="E14" s="195"/>
      <c r="F14" s="196"/>
      <c r="G14" s="197"/>
      <c r="H14" s="197"/>
      <c r="I14" s="197"/>
      <c r="J14" s="197"/>
      <c r="K14" s="197"/>
      <c r="L14" s="197"/>
      <c r="M14" s="19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203"/>
      <c r="AC14" s="203"/>
      <c r="AD14" s="203"/>
    </row>
    <row r="15" spans="1:30" ht="13.5" thickTop="1" x14ac:dyDescent="0.2">
      <c r="A15" s="40">
        <v>43</v>
      </c>
      <c r="C15" s="43">
        <f>C12+7</f>
        <v>45952</v>
      </c>
      <c r="D15" s="193"/>
      <c r="E15" s="87">
        <f t="shared" ref="E15:E20" si="23">C15+6</f>
        <v>45958</v>
      </c>
      <c r="G15" s="40">
        <v>205</v>
      </c>
      <c r="H15" s="71">
        <v>51</v>
      </c>
      <c r="I15" s="71">
        <v>900</v>
      </c>
      <c r="J15" s="71">
        <v>467</v>
      </c>
      <c r="K15" s="52">
        <f t="shared" ref="K15:L17" si="24">G15+I15</f>
        <v>1105</v>
      </c>
      <c r="L15" s="52">
        <f t="shared" si="24"/>
        <v>518</v>
      </c>
      <c r="M15" s="198"/>
      <c r="N15" s="71">
        <v>0</v>
      </c>
      <c r="O15" s="40">
        <v>0</v>
      </c>
      <c r="P15" s="71">
        <v>3</v>
      </c>
      <c r="Q15" s="71">
        <v>3</v>
      </c>
      <c r="R15" s="52">
        <f t="shared" ref="R15:S17" si="25">N15+P15</f>
        <v>3</v>
      </c>
      <c r="S15" s="52">
        <f t="shared" si="25"/>
        <v>3</v>
      </c>
      <c r="T15" s="53"/>
      <c r="U15" s="52">
        <v>0</v>
      </c>
      <c r="V15" s="52">
        <v>0</v>
      </c>
      <c r="W15" s="52">
        <v>27</v>
      </c>
      <c r="X15" s="36">
        <v>27</v>
      </c>
      <c r="Y15" s="53"/>
      <c r="Z15" s="53">
        <f t="shared" si="4"/>
        <v>1135</v>
      </c>
      <c r="AB15" s="203">
        <f t="shared" si="15"/>
        <v>0.46877828054298643</v>
      </c>
      <c r="AC15" s="203">
        <f t="shared" si="16"/>
        <v>1</v>
      </c>
      <c r="AD15" s="203">
        <f t="shared" si="17"/>
        <v>1</v>
      </c>
    </row>
    <row r="16" spans="1:30" x14ac:dyDescent="0.2">
      <c r="A16" s="40">
        <v>44</v>
      </c>
      <c r="C16" s="43">
        <f t="shared" ref="C16:C21" si="26">C15+7</f>
        <v>45959</v>
      </c>
      <c r="D16" s="193"/>
      <c r="E16" s="87">
        <f t="shared" si="23"/>
        <v>45965</v>
      </c>
      <c r="G16" s="71">
        <v>425</v>
      </c>
      <c r="H16" s="71">
        <v>100</v>
      </c>
      <c r="I16" s="71">
        <v>2133</v>
      </c>
      <c r="J16" s="71">
        <v>412</v>
      </c>
      <c r="K16" s="52">
        <f t="shared" si="24"/>
        <v>2558</v>
      </c>
      <c r="L16" s="52">
        <f t="shared" si="24"/>
        <v>512</v>
      </c>
      <c r="M16" s="198"/>
      <c r="N16" s="71">
        <v>0</v>
      </c>
      <c r="O16" s="71">
        <v>0</v>
      </c>
      <c r="P16" s="71">
        <v>2</v>
      </c>
      <c r="Q16" s="71">
        <v>2</v>
      </c>
      <c r="R16" s="52">
        <f t="shared" si="25"/>
        <v>2</v>
      </c>
      <c r="S16" s="52">
        <f t="shared" si="25"/>
        <v>2</v>
      </c>
      <c r="T16" s="53"/>
      <c r="U16" s="52">
        <v>0</v>
      </c>
      <c r="V16" s="52">
        <v>0</v>
      </c>
      <c r="W16" s="52">
        <v>40</v>
      </c>
      <c r="X16" s="52">
        <v>38</v>
      </c>
      <c r="Y16" s="53"/>
      <c r="Z16" s="53">
        <f t="shared" ref="Z16" si="27">K16+R16+W16</f>
        <v>2600</v>
      </c>
      <c r="AB16" s="203">
        <f t="shared" ref="AB16" si="28">IFERROR(L16/K16, "-")</f>
        <v>0.20015637216575449</v>
      </c>
      <c r="AC16" s="203">
        <f t="shared" ref="AC16" si="29">IFERROR(S16/R16, "-")</f>
        <v>1</v>
      </c>
      <c r="AD16" s="203">
        <f t="shared" ref="AD16" si="30">IFERROR(X16/W16, "-")</f>
        <v>0.95</v>
      </c>
    </row>
    <row r="17" spans="1:30" x14ac:dyDescent="0.2">
      <c r="A17" s="40">
        <v>45</v>
      </c>
      <c r="C17" s="43">
        <f t="shared" si="26"/>
        <v>45966</v>
      </c>
      <c r="D17" s="193"/>
      <c r="E17" s="87">
        <f t="shared" si="23"/>
        <v>45972</v>
      </c>
      <c r="G17" s="71">
        <v>194</v>
      </c>
      <c r="H17" s="71">
        <v>25</v>
      </c>
      <c r="I17" s="71">
        <v>995</v>
      </c>
      <c r="J17" s="71">
        <v>103</v>
      </c>
      <c r="K17" s="52">
        <f t="shared" si="24"/>
        <v>1189</v>
      </c>
      <c r="L17" s="52">
        <f t="shared" si="24"/>
        <v>128</v>
      </c>
      <c r="M17" s="198"/>
      <c r="N17" s="71">
        <v>0</v>
      </c>
      <c r="O17" s="71">
        <v>0</v>
      </c>
      <c r="P17" s="71">
        <v>0</v>
      </c>
      <c r="Q17" s="71">
        <v>0</v>
      </c>
      <c r="R17" s="52">
        <f t="shared" si="25"/>
        <v>0</v>
      </c>
      <c r="S17" s="52">
        <f t="shared" si="25"/>
        <v>0</v>
      </c>
      <c r="T17" s="53"/>
      <c r="U17" s="52">
        <v>1</v>
      </c>
      <c r="V17" s="52">
        <v>1</v>
      </c>
      <c r="W17" s="52">
        <v>30</v>
      </c>
      <c r="X17" s="52">
        <v>28</v>
      </c>
      <c r="Y17" s="199"/>
      <c r="Z17" s="53">
        <f t="shared" ref="Z17" si="31">K17+R17+W17</f>
        <v>1219</v>
      </c>
      <c r="AB17" s="203">
        <f t="shared" ref="AB17" si="32">IFERROR(L17/K17, "-")</f>
        <v>0.10765349032800672</v>
      </c>
      <c r="AC17" s="203" t="str">
        <f t="shared" ref="AC17" si="33">IFERROR(S17/R17, "-")</f>
        <v>-</v>
      </c>
      <c r="AD17" s="203">
        <f t="shared" ref="AD17" si="34">IFERROR(X17/W17, "-")</f>
        <v>0.93333333333333335</v>
      </c>
    </row>
    <row r="18" spans="1:30" x14ac:dyDescent="0.2">
      <c r="A18" s="40">
        <v>46</v>
      </c>
      <c r="C18" s="43">
        <f t="shared" si="26"/>
        <v>45973</v>
      </c>
      <c r="D18" s="193"/>
      <c r="E18" s="87">
        <f t="shared" si="23"/>
        <v>45979</v>
      </c>
      <c r="G18" s="71">
        <v>139</v>
      </c>
      <c r="H18" s="71">
        <v>35</v>
      </c>
      <c r="I18" s="71">
        <v>930</v>
      </c>
      <c r="J18" s="71">
        <v>257</v>
      </c>
      <c r="K18" s="52">
        <f t="shared" ref="K18:K19" si="35">G18+I18</f>
        <v>1069</v>
      </c>
      <c r="L18" s="52">
        <f t="shared" ref="L18:L19" si="36">H18+J18</f>
        <v>292</v>
      </c>
      <c r="M18" s="198"/>
      <c r="N18" s="71">
        <v>0</v>
      </c>
      <c r="O18" s="71">
        <v>0</v>
      </c>
      <c r="P18" s="71">
        <v>11</v>
      </c>
      <c r="Q18" s="71">
        <v>6</v>
      </c>
      <c r="R18" s="52">
        <f t="shared" ref="R18:R19" si="37">N18+P18</f>
        <v>11</v>
      </c>
      <c r="S18" s="52">
        <f t="shared" ref="S18:S19" si="38">O18+Q18</f>
        <v>6</v>
      </c>
      <c r="T18" s="53"/>
      <c r="U18" s="52">
        <v>0</v>
      </c>
      <c r="V18" s="52">
        <v>0</v>
      </c>
      <c r="W18" s="52">
        <v>190</v>
      </c>
      <c r="X18" s="52">
        <v>187</v>
      </c>
      <c r="Y18" s="53"/>
      <c r="Z18" s="53">
        <f t="shared" ref="Z18:Z32" si="39">K18+R18+W18</f>
        <v>1270</v>
      </c>
      <c r="AB18" s="203">
        <f t="shared" ref="AB18:AB19" si="40">IFERROR(L18/K18, "-")</f>
        <v>0.27315247895229189</v>
      </c>
      <c r="AC18" s="203">
        <f t="shared" ref="AC18:AC19" si="41">IFERROR(S18/R18, "-")</f>
        <v>0.54545454545454541</v>
      </c>
      <c r="AD18" s="203">
        <f t="shared" ref="AD18:AD19" si="42">IFERROR(X18/W18, "-")</f>
        <v>0.98421052631578942</v>
      </c>
    </row>
    <row r="19" spans="1:30" x14ac:dyDescent="0.2">
      <c r="A19" s="40">
        <v>47</v>
      </c>
      <c r="C19" s="43">
        <f t="shared" si="26"/>
        <v>45980</v>
      </c>
      <c r="D19" s="193"/>
      <c r="E19" s="87">
        <f t="shared" si="23"/>
        <v>45986</v>
      </c>
      <c r="G19" s="71">
        <v>194</v>
      </c>
      <c r="H19" s="71">
        <v>55</v>
      </c>
      <c r="I19" s="71">
        <v>1411</v>
      </c>
      <c r="J19" s="71">
        <v>314</v>
      </c>
      <c r="K19" s="52">
        <f t="shared" si="35"/>
        <v>1605</v>
      </c>
      <c r="L19" s="52">
        <f t="shared" si="36"/>
        <v>369</v>
      </c>
      <c r="M19" s="198"/>
      <c r="N19" s="71">
        <v>2</v>
      </c>
      <c r="O19" s="71">
        <v>2</v>
      </c>
      <c r="P19" s="71">
        <v>27</v>
      </c>
      <c r="Q19" s="71">
        <v>23</v>
      </c>
      <c r="R19" s="52">
        <f t="shared" si="37"/>
        <v>29</v>
      </c>
      <c r="S19" s="52">
        <f t="shared" si="38"/>
        <v>25</v>
      </c>
      <c r="T19" s="53"/>
      <c r="U19" s="52">
        <v>11</v>
      </c>
      <c r="V19" s="52">
        <v>10</v>
      </c>
      <c r="W19" s="52">
        <v>462</v>
      </c>
      <c r="X19" s="52">
        <v>456</v>
      </c>
      <c r="Y19" s="53"/>
      <c r="Z19" s="53">
        <f t="shared" si="39"/>
        <v>2096</v>
      </c>
      <c r="AB19" s="203">
        <f t="shared" si="40"/>
        <v>0.22990654205607478</v>
      </c>
      <c r="AC19" s="203">
        <f t="shared" si="41"/>
        <v>0.86206896551724133</v>
      </c>
      <c r="AD19" s="203">
        <f t="shared" si="42"/>
        <v>0.98701298701298701</v>
      </c>
    </row>
    <row r="20" spans="1:30" x14ac:dyDescent="0.2">
      <c r="A20" s="40">
        <v>48</v>
      </c>
      <c r="C20" s="43">
        <f t="shared" si="26"/>
        <v>45987</v>
      </c>
      <c r="D20" s="193"/>
      <c r="E20" s="87">
        <f t="shared" si="23"/>
        <v>45993</v>
      </c>
      <c r="G20" s="71">
        <v>9</v>
      </c>
      <c r="H20" s="71">
        <v>1</v>
      </c>
      <c r="I20" s="71">
        <v>69</v>
      </c>
      <c r="J20" s="71">
        <v>14</v>
      </c>
      <c r="K20" s="52">
        <f t="shared" ref="K20" si="43">G20+I20</f>
        <v>78</v>
      </c>
      <c r="L20" s="52">
        <f t="shared" ref="L20" si="44">H20+J20</f>
        <v>15</v>
      </c>
      <c r="M20" s="198"/>
      <c r="N20" s="71">
        <v>0</v>
      </c>
      <c r="O20" s="71">
        <v>0</v>
      </c>
      <c r="P20" s="71">
        <v>1</v>
      </c>
      <c r="Q20" s="71">
        <v>1</v>
      </c>
      <c r="R20" s="52">
        <f t="shared" ref="R20" si="45">N20+P20</f>
        <v>1</v>
      </c>
      <c r="S20" s="52">
        <f t="shared" ref="S20" si="46">O20+Q20</f>
        <v>1</v>
      </c>
      <c r="T20" s="53"/>
      <c r="U20" s="52">
        <v>2</v>
      </c>
      <c r="V20" s="52">
        <v>1</v>
      </c>
      <c r="W20" s="52">
        <v>89</v>
      </c>
      <c r="X20" s="52">
        <v>84</v>
      </c>
      <c r="Y20" s="53"/>
      <c r="Z20" s="53">
        <f t="shared" si="39"/>
        <v>168</v>
      </c>
      <c r="AB20" s="203">
        <f t="shared" ref="AB20" si="47">IFERROR(L20/K20, "-")</f>
        <v>0.19230769230769232</v>
      </c>
      <c r="AC20" s="203">
        <f t="shared" ref="AC20" si="48">IFERROR(S20/R20, "-")</f>
        <v>1</v>
      </c>
      <c r="AD20" s="203">
        <f t="shared" ref="AD20" si="49">IFERROR(X20/W20, "-")</f>
        <v>0.9438202247191011</v>
      </c>
    </row>
    <row r="21" spans="1:30" x14ac:dyDescent="0.2">
      <c r="A21" s="40">
        <v>49</v>
      </c>
      <c r="C21" s="43">
        <f t="shared" si="26"/>
        <v>45994</v>
      </c>
      <c r="D21" s="193"/>
      <c r="E21" s="87">
        <f t="shared" ref="E21" si="50">C21+6</f>
        <v>46000</v>
      </c>
      <c r="G21" s="71">
        <v>1</v>
      </c>
      <c r="H21" s="71">
        <v>1</v>
      </c>
      <c r="I21" s="71">
        <v>62</v>
      </c>
      <c r="J21" s="71">
        <v>11</v>
      </c>
      <c r="K21" s="52">
        <f t="shared" ref="K21:K32" si="51">G21+I21</f>
        <v>63</v>
      </c>
      <c r="L21" s="52">
        <f t="shared" ref="L21:L32" si="52">H21+J21</f>
        <v>12</v>
      </c>
      <c r="M21" s="198"/>
      <c r="N21" s="71">
        <v>0</v>
      </c>
      <c r="O21" s="71">
        <v>0</v>
      </c>
      <c r="P21" s="71">
        <v>5</v>
      </c>
      <c r="Q21" s="71">
        <v>4</v>
      </c>
      <c r="R21" s="52">
        <f t="shared" ref="R21:R32" si="53">N21+P21</f>
        <v>5</v>
      </c>
      <c r="S21" s="52">
        <f t="shared" ref="S21:S32" si="54">O21+Q21</f>
        <v>4</v>
      </c>
      <c r="T21" s="53"/>
      <c r="U21" s="52">
        <v>0</v>
      </c>
      <c r="V21" s="52">
        <v>0</v>
      </c>
      <c r="W21" s="52">
        <v>28</v>
      </c>
      <c r="X21" s="52">
        <v>28</v>
      </c>
      <c r="Y21" s="53"/>
      <c r="Z21" s="53">
        <f t="shared" si="39"/>
        <v>96</v>
      </c>
      <c r="AB21" s="203">
        <f t="shared" ref="AB21:AB32" si="55">IFERROR(L21/K21, "-")</f>
        <v>0.19047619047619047</v>
      </c>
      <c r="AC21" s="203">
        <f t="shared" ref="AC21:AC32" si="56">IFERROR(S21/R21, "-")</f>
        <v>0.8</v>
      </c>
      <c r="AD21" s="203">
        <f t="shared" ref="AD21:AD32" si="57">IFERROR(X21/W21, "-")</f>
        <v>1</v>
      </c>
    </row>
    <row r="22" spans="1:30" x14ac:dyDescent="0.2">
      <c r="A22" s="40">
        <v>50</v>
      </c>
      <c r="C22" s="43">
        <f t="shared" ref="C22:C24" si="58">C21+7</f>
        <v>46001</v>
      </c>
      <c r="D22" s="193"/>
      <c r="E22" s="87">
        <f t="shared" ref="E22:E24" si="59">C22+6</f>
        <v>46007</v>
      </c>
      <c r="G22" s="71">
        <v>0</v>
      </c>
      <c r="H22" s="71">
        <v>0</v>
      </c>
      <c r="I22" s="71">
        <v>0</v>
      </c>
      <c r="J22" s="71">
        <v>0</v>
      </c>
      <c r="K22" s="52">
        <f t="shared" si="51"/>
        <v>0</v>
      </c>
      <c r="L22" s="52">
        <f t="shared" si="52"/>
        <v>0</v>
      </c>
      <c r="M22" s="198"/>
      <c r="N22" s="71">
        <v>0</v>
      </c>
      <c r="O22" s="71">
        <v>0</v>
      </c>
      <c r="P22" s="71">
        <v>6</v>
      </c>
      <c r="Q22" s="71">
        <v>4</v>
      </c>
      <c r="R22" s="52">
        <f t="shared" si="53"/>
        <v>6</v>
      </c>
      <c r="S22" s="52">
        <f t="shared" si="54"/>
        <v>4</v>
      </c>
      <c r="T22" s="53"/>
      <c r="U22" s="52">
        <v>0</v>
      </c>
      <c r="V22" s="52">
        <v>0</v>
      </c>
      <c r="W22" s="52">
        <v>1</v>
      </c>
      <c r="X22" s="52">
        <v>0</v>
      </c>
      <c r="Y22" s="53"/>
      <c r="Z22" s="53">
        <f t="shared" si="39"/>
        <v>7</v>
      </c>
      <c r="AB22" s="203" t="str">
        <f t="shared" si="55"/>
        <v>-</v>
      </c>
      <c r="AC22" s="203">
        <f t="shared" si="56"/>
        <v>0.66666666666666663</v>
      </c>
      <c r="AD22" s="203">
        <f t="shared" si="57"/>
        <v>0</v>
      </c>
    </row>
    <row r="23" spans="1:30" x14ac:dyDescent="0.2">
      <c r="A23" s="40">
        <v>51</v>
      </c>
      <c r="C23" s="43">
        <f t="shared" si="58"/>
        <v>46008</v>
      </c>
      <c r="D23" s="193"/>
      <c r="E23" s="87">
        <f t="shared" si="59"/>
        <v>46014</v>
      </c>
      <c r="G23" s="71">
        <v>0</v>
      </c>
      <c r="H23" s="71">
        <v>0</v>
      </c>
      <c r="I23" s="71">
        <v>0</v>
      </c>
      <c r="J23" s="71">
        <v>0</v>
      </c>
      <c r="K23" s="52">
        <f t="shared" si="51"/>
        <v>0</v>
      </c>
      <c r="L23" s="52">
        <f t="shared" si="52"/>
        <v>0</v>
      </c>
      <c r="M23" s="198"/>
      <c r="N23" s="71">
        <v>0</v>
      </c>
      <c r="O23" s="71">
        <v>0</v>
      </c>
      <c r="P23" s="71">
        <v>0</v>
      </c>
      <c r="Q23" s="71">
        <v>0</v>
      </c>
      <c r="R23" s="52">
        <f t="shared" si="53"/>
        <v>0</v>
      </c>
      <c r="S23" s="52">
        <f t="shared" si="54"/>
        <v>0</v>
      </c>
      <c r="T23" s="53"/>
      <c r="U23" s="52">
        <v>0</v>
      </c>
      <c r="V23" s="52">
        <v>0</v>
      </c>
      <c r="W23" s="52">
        <v>8</v>
      </c>
      <c r="X23" s="52">
        <v>0</v>
      </c>
      <c r="Y23" s="53"/>
      <c r="Z23" s="53">
        <f t="shared" si="39"/>
        <v>8</v>
      </c>
      <c r="AB23" s="203" t="str">
        <f t="shared" si="55"/>
        <v>-</v>
      </c>
      <c r="AC23" s="203" t="str">
        <f t="shared" si="56"/>
        <v>-</v>
      </c>
      <c r="AD23" s="203">
        <f t="shared" si="57"/>
        <v>0</v>
      </c>
    </row>
    <row r="24" spans="1:30" x14ac:dyDescent="0.2">
      <c r="A24" s="40">
        <v>52</v>
      </c>
      <c r="C24" s="43">
        <f t="shared" si="58"/>
        <v>46015</v>
      </c>
      <c r="D24" s="193"/>
      <c r="E24" s="87">
        <f t="shared" si="59"/>
        <v>46021</v>
      </c>
      <c r="G24" s="71">
        <v>0</v>
      </c>
      <c r="H24" s="71">
        <v>0</v>
      </c>
      <c r="I24" s="71">
        <v>0</v>
      </c>
      <c r="J24" s="71">
        <v>0</v>
      </c>
      <c r="K24" s="52">
        <f t="shared" si="51"/>
        <v>0</v>
      </c>
      <c r="L24" s="52">
        <f t="shared" si="52"/>
        <v>0</v>
      </c>
      <c r="M24" s="198"/>
      <c r="N24" s="71">
        <v>0</v>
      </c>
      <c r="O24" s="71">
        <v>0</v>
      </c>
      <c r="P24" s="71">
        <v>0</v>
      </c>
      <c r="Q24" s="71">
        <v>0</v>
      </c>
      <c r="R24" s="52">
        <f t="shared" si="53"/>
        <v>0</v>
      </c>
      <c r="S24" s="52">
        <f t="shared" si="54"/>
        <v>0</v>
      </c>
      <c r="T24" s="53"/>
      <c r="U24" s="52">
        <v>16</v>
      </c>
      <c r="V24" s="52">
        <v>15</v>
      </c>
      <c r="W24" s="52">
        <v>88</v>
      </c>
      <c r="X24" s="52">
        <v>75</v>
      </c>
      <c r="Y24" s="53"/>
      <c r="Z24" s="53">
        <f t="shared" si="39"/>
        <v>88</v>
      </c>
      <c r="AB24" s="203" t="str">
        <f t="shared" si="55"/>
        <v>-</v>
      </c>
      <c r="AC24" s="203" t="str">
        <f t="shared" si="56"/>
        <v>-</v>
      </c>
      <c r="AD24" s="203">
        <f t="shared" si="57"/>
        <v>0.85227272727272729</v>
      </c>
    </row>
    <row r="25" spans="1:30" x14ac:dyDescent="0.2">
      <c r="A25" s="40">
        <v>1</v>
      </c>
      <c r="C25" s="43">
        <v>46023</v>
      </c>
      <c r="D25" s="193"/>
      <c r="E25" s="87">
        <f t="shared" ref="E25" si="60">C25+6</f>
        <v>46029</v>
      </c>
      <c r="G25" s="71">
        <v>0</v>
      </c>
      <c r="H25" s="71">
        <v>0</v>
      </c>
      <c r="I25" s="71">
        <v>0</v>
      </c>
      <c r="J25" s="71">
        <v>0</v>
      </c>
      <c r="K25" s="52">
        <f t="shared" si="51"/>
        <v>0</v>
      </c>
      <c r="L25" s="52">
        <f t="shared" si="52"/>
        <v>0</v>
      </c>
      <c r="M25" s="198"/>
      <c r="N25" s="71">
        <v>0</v>
      </c>
      <c r="O25" s="71">
        <v>0</v>
      </c>
      <c r="P25" s="71">
        <v>0</v>
      </c>
      <c r="Q25" s="71">
        <v>0</v>
      </c>
      <c r="R25" s="52">
        <f t="shared" si="53"/>
        <v>0</v>
      </c>
      <c r="S25" s="52">
        <f t="shared" si="54"/>
        <v>0</v>
      </c>
      <c r="T25" s="53"/>
      <c r="U25" s="52">
        <v>0</v>
      </c>
      <c r="V25" s="52">
        <v>0</v>
      </c>
      <c r="W25" s="52">
        <v>85</v>
      </c>
      <c r="X25" s="52">
        <v>69</v>
      </c>
      <c r="Y25" s="53"/>
      <c r="Z25" s="53">
        <f t="shared" si="39"/>
        <v>85</v>
      </c>
      <c r="AB25" s="203" t="str">
        <f t="shared" si="55"/>
        <v>-</v>
      </c>
      <c r="AC25" s="203" t="str">
        <f t="shared" si="56"/>
        <v>-</v>
      </c>
      <c r="AD25" s="203">
        <f t="shared" si="57"/>
        <v>0.81176470588235294</v>
      </c>
    </row>
    <row r="26" spans="1:30" x14ac:dyDescent="0.2">
      <c r="A26" s="40">
        <v>2</v>
      </c>
      <c r="C26" s="43">
        <f>C25+7</f>
        <v>46030</v>
      </c>
      <c r="D26" s="193"/>
      <c r="E26" s="87">
        <f t="shared" ref="E26" si="61">C26+6</f>
        <v>46036</v>
      </c>
      <c r="G26" s="71">
        <v>0</v>
      </c>
      <c r="H26" s="71">
        <v>0</v>
      </c>
      <c r="I26" s="71">
        <v>0</v>
      </c>
      <c r="J26" s="71">
        <v>0</v>
      </c>
      <c r="K26" s="52">
        <f t="shared" si="51"/>
        <v>0</v>
      </c>
      <c r="L26" s="52">
        <f t="shared" si="52"/>
        <v>0</v>
      </c>
      <c r="M26" s="198"/>
      <c r="N26" s="71">
        <v>0</v>
      </c>
      <c r="O26" s="71">
        <v>0</v>
      </c>
      <c r="P26" s="71">
        <v>0</v>
      </c>
      <c r="Q26" s="71">
        <v>0</v>
      </c>
      <c r="R26" s="52">
        <f t="shared" si="53"/>
        <v>0</v>
      </c>
      <c r="S26" s="52">
        <f t="shared" si="54"/>
        <v>0</v>
      </c>
      <c r="T26" s="53"/>
      <c r="U26" s="52">
        <v>7</v>
      </c>
      <c r="V26" s="52">
        <v>6</v>
      </c>
      <c r="W26" s="52">
        <v>97</v>
      </c>
      <c r="X26" s="52">
        <v>88</v>
      </c>
      <c r="Y26" s="53"/>
      <c r="Z26" s="53">
        <f t="shared" si="39"/>
        <v>97</v>
      </c>
      <c r="AB26" s="203" t="str">
        <f t="shared" si="55"/>
        <v>-</v>
      </c>
      <c r="AC26" s="203" t="str">
        <f t="shared" si="56"/>
        <v>-</v>
      </c>
      <c r="AD26" s="203">
        <f t="shared" si="57"/>
        <v>0.90721649484536082</v>
      </c>
    </row>
    <row r="27" spans="1:30" x14ac:dyDescent="0.2">
      <c r="A27" s="40">
        <v>3</v>
      </c>
      <c r="C27" s="43">
        <f t="shared" ref="C27:C32" si="62">C26+7</f>
        <v>46037</v>
      </c>
      <c r="D27" s="193"/>
      <c r="E27" s="87">
        <f t="shared" ref="E27:E28" si="63">C27+6</f>
        <v>46043</v>
      </c>
      <c r="G27" s="71">
        <v>0</v>
      </c>
      <c r="H27" s="71">
        <v>0</v>
      </c>
      <c r="I27" s="71">
        <v>0</v>
      </c>
      <c r="J27" s="71">
        <v>0</v>
      </c>
      <c r="K27" s="52">
        <f t="shared" si="51"/>
        <v>0</v>
      </c>
      <c r="L27" s="52">
        <f t="shared" si="52"/>
        <v>0</v>
      </c>
      <c r="M27" s="198"/>
      <c r="N27" s="71">
        <v>0</v>
      </c>
      <c r="O27" s="71">
        <v>0</v>
      </c>
      <c r="P27" s="71">
        <v>0</v>
      </c>
      <c r="Q27" s="71">
        <v>0</v>
      </c>
      <c r="R27" s="52">
        <f t="shared" si="53"/>
        <v>0</v>
      </c>
      <c r="S27" s="52">
        <f t="shared" si="54"/>
        <v>0</v>
      </c>
      <c r="T27" s="53"/>
      <c r="U27" s="52">
        <v>32</v>
      </c>
      <c r="V27" s="52">
        <v>32</v>
      </c>
      <c r="W27" s="52">
        <v>173</v>
      </c>
      <c r="X27" s="52">
        <v>164</v>
      </c>
      <c r="Y27" s="53"/>
      <c r="Z27" s="53">
        <f t="shared" si="39"/>
        <v>173</v>
      </c>
      <c r="AB27" s="203" t="str">
        <f t="shared" si="55"/>
        <v>-</v>
      </c>
      <c r="AC27" s="203" t="str">
        <f t="shared" si="56"/>
        <v>-</v>
      </c>
      <c r="AD27" s="203">
        <f t="shared" si="57"/>
        <v>0.94797687861271673</v>
      </c>
    </row>
    <row r="28" spans="1:30" x14ac:dyDescent="0.2">
      <c r="A28" s="40">
        <v>4</v>
      </c>
      <c r="C28" s="43">
        <f t="shared" si="62"/>
        <v>46044</v>
      </c>
      <c r="D28" s="193"/>
      <c r="E28" s="87">
        <f t="shared" si="63"/>
        <v>46050</v>
      </c>
      <c r="G28" s="71">
        <v>0</v>
      </c>
      <c r="H28" s="71">
        <v>0</v>
      </c>
      <c r="I28" s="71">
        <v>0</v>
      </c>
      <c r="J28" s="71">
        <v>0</v>
      </c>
      <c r="K28" s="52">
        <f t="shared" si="51"/>
        <v>0</v>
      </c>
      <c r="L28" s="52">
        <f t="shared" si="52"/>
        <v>0</v>
      </c>
      <c r="M28" s="198"/>
      <c r="N28" s="71">
        <v>0</v>
      </c>
      <c r="O28" s="71">
        <v>0</v>
      </c>
      <c r="P28" s="71">
        <v>0</v>
      </c>
      <c r="Q28" s="71">
        <v>0</v>
      </c>
      <c r="R28" s="52">
        <f t="shared" si="53"/>
        <v>0</v>
      </c>
      <c r="S28" s="52">
        <f t="shared" si="54"/>
        <v>0</v>
      </c>
      <c r="T28" s="53"/>
      <c r="U28" s="52">
        <v>19</v>
      </c>
      <c r="V28" s="52">
        <v>19</v>
      </c>
      <c r="W28" s="52">
        <v>80</v>
      </c>
      <c r="X28" s="52">
        <v>75</v>
      </c>
      <c r="Y28" s="53"/>
      <c r="Z28" s="53">
        <f t="shared" si="39"/>
        <v>80</v>
      </c>
      <c r="AB28" s="203" t="str">
        <f t="shared" si="55"/>
        <v>-</v>
      </c>
      <c r="AC28" s="203" t="str">
        <f t="shared" si="56"/>
        <v>-</v>
      </c>
      <c r="AD28" s="203">
        <f t="shared" si="57"/>
        <v>0.9375</v>
      </c>
    </row>
    <row r="29" spans="1:30" x14ac:dyDescent="0.2">
      <c r="A29" s="40">
        <v>5</v>
      </c>
      <c r="C29" s="43">
        <f t="shared" si="62"/>
        <v>46051</v>
      </c>
      <c r="D29" s="193"/>
      <c r="E29" s="87">
        <f t="shared" ref="E29:E30" si="64">C29+6</f>
        <v>46057</v>
      </c>
      <c r="G29" s="71">
        <v>0</v>
      </c>
      <c r="H29" s="71">
        <v>0</v>
      </c>
      <c r="I29" s="71">
        <v>0</v>
      </c>
      <c r="J29" s="71">
        <v>0</v>
      </c>
      <c r="K29" s="52">
        <f t="shared" si="51"/>
        <v>0</v>
      </c>
      <c r="L29" s="52">
        <f t="shared" si="52"/>
        <v>0</v>
      </c>
      <c r="M29" s="198"/>
      <c r="N29" s="71">
        <v>0</v>
      </c>
      <c r="O29" s="71">
        <v>0</v>
      </c>
      <c r="P29" s="71">
        <v>0</v>
      </c>
      <c r="Q29" s="71">
        <v>0</v>
      </c>
      <c r="R29" s="52">
        <f t="shared" si="53"/>
        <v>0</v>
      </c>
      <c r="S29" s="52">
        <f t="shared" si="54"/>
        <v>0</v>
      </c>
      <c r="T29" s="53"/>
      <c r="U29" s="52">
        <v>4</v>
      </c>
      <c r="V29" s="52">
        <v>4</v>
      </c>
      <c r="W29" s="52">
        <v>89</v>
      </c>
      <c r="X29" s="52">
        <v>89</v>
      </c>
      <c r="Y29" s="53"/>
      <c r="Z29" s="53">
        <f t="shared" si="39"/>
        <v>89</v>
      </c>
      <c r="AB29" s="203" t="str">
        <f t="shared" si="55"/>
        <v>-</v>
      </c>
      <c r="AC29" s="203" t="str">
        <f t="shared" si="56"/>
        <v>-</v>
      </c>
      <c r="AD29" s="203">
        <f t="shared" si="57"/>
        <v>1</v>
      </c>
    </row>
    <row r="30" spans="1:30" x14ac:dyDescent="0.2">
      <c r="A30" s="40">
        <v>6</v>
      </c>
      <c r="C30" s="43">
        <f t="shared" si="62"/>
        <v>46058</v>
      </c>
      <c r="D30" s="193"/>
      <c r="E30" s="87">
        <f t="shared" si="64"/>
        <v>46064</v>
      </c>
      <c r="G30" s="71">
        <v>0</v>
      </c>
      <c r="H30" s="71">
        <v>0</v>
      </c>
      <c r="I30" s="71">
        <v>0</v>
      </c>
      <c r="J30" s="71">
        <v>0</v>
      </c>
      <c r="K30" s="52">
        <f t="shared" si="51"/>
        <v>0</v>
      </c>
      <c r="L30" s="52">
        <f t="shared" si="52"/>
        <v>0</v>
      </c>
      <c r="M30" s="198"/>
      <c r="N30" s="71">
        <v>0</v>
      </c>
      <c r="O30" s="71">
        <v>0</v>
      </c>
      <c r="P30" s="71">
        <v>0</v>
      </c>
      <c r="Q30" s="71">
        <v>0</v>
      </c>
      <c r="R30" s="52">
        <f t="shared" si="53"/>
        <v>0</v>
      </c>
      <c r="S30" s="52">
        <f t="shared" si="54"/>
        <v>0</v>
      </c>
      <c r="T30" s="53"/>
      <c r="U30" s="52">
        <v>15</v>
      </c>
      <c r="V30" s="52">
        <v>15</v>
      </c>
      <c r="W30" s="52">
        <v>279</v>
      </c>
      <c r="X30" s="52">
        <v>278</v>
      </c>
      <c r="Y30" s="53"/>
      <c r="Z30" s="53">
        <f t="shared" si="39"/>
        <v>279</v>
      </c>
      <c r="AB30" s="203" t="str">
        <f t="shared" si="55"/>
        <v>-</v>
      </c>
      <c r="AC30" s="203" t="str">
        <f t="shared" si="56"/>
        <v>-</v>
      </c>
      <c r="AD30" s="203">
        <f t="shared" si="57"/>
        <v>0.99641577060931896</v>
      </c>
    </row>
    <row r="31" spans="1:30" x14ac:dyDescent="0.2">
      <c r="A31" s="40">
        <v>7</v>
      </c>
      <c r="C31" s="43">
        <f t="shared" si="62"/>
        <v>46065</v>
      </c>
      <c r="D31" s="193"/>
      <c r="E31" s="87">
        <f t="shared" ref="E31:E32" si="65">C31+6</f>
        <v>46071</v>
      </c>
      <c r="G31" s="71">
        <v>0</v>
      </c>
      <c r="H31" s="71">
        <v>0</v>
      </c>
      <c r="I31" s="71">
        <v>0</v>
      </c>
      <c r="J31" s="71">
        <v>0</v>
      </c>
      <c r="K31" s="52">
        <f t="shared" si="51"/>
        <v>0</v>
      </c>
      <c r="L31" s="52">
        <f t="shared" si="52"/>
        <v>0</v>
      </c>
      <c r="M31" s="198"/>
      <c r="N31" s="71">
        <v>0</v>
      </c>
      <c r="O31" s="71">
        <v>0</v>
      </c>
      <c r="P31" s="71">
        <v>0</v>
      </c>
      <c r="Q31" s="71">
        <v>0</v>
      </c>
      <c r="R31" s="52">
        <f t="shared" si="53"/>
        <v>0</v>
      </c>
      <c r="S31" s="52">
        <f t="shared" si="54"/>
        <v>0</v>
      </c>
      <c r="T31" s="53"/>
      <c r="U31" s="52">
        <v>2</v>
      </c>
      <c r="V31" s="52">
        <v>2</v>
      </c>
      <c r="W31" s="52">
        <v>69</v>
      </c>
      <c r="X31" s="52">
        <v>69</v>
      </c>
      <c r="Y31" s="53"/>
      <c r="Z31" s="53">
        <f t="shared" si="39"/>
        <v>69</v>
      </c>
      <c r="AB31" s="203" t="str">
        <f t="shared" si="55"/>
        <v>-</v>
      </c>
      <c r="AC31" s="203" t="str">
        <f t="shared" si="56"/>
        <v>-</v>
      </c>
      <c r="AD31" s="203">
        <f t="shared" si="57"/>
        <v>1</v>
      </c>
    </row>
    <row r="32" spans="1:30" x14ac:dyDescent="0.2">
      <c r="A32" s="40">
        <v>8</v>
      </c>
      <c r="C32" s="43">
        <f t="shared" si="62"/>
        <v>46072</v>
      </c>
      <c r="D32" s="193"/>
      <c r="E32" s="87">
        <f t="shared" si="65"/>
        <v>46078</v>
      </c>
      <c r="G32" s="71">
        <v>0</v>
      </c>
      <c r="H32" s="71">
        <v>0</v>
      </c>
      <c r="I32" s="71">
        <v>0</v>
      </c>
      <c r="J32" s="71">
        <v>0</v>
      </c>
      <c r="K32" s="52">
        <f t="shared" si="51"/>
        <v>0</v>
      </c>
      <c r="L32" s="52">
        <f t="shared" si="52"/>
        <v>0</v>
      </c>
      <c r="M32" s="198"/>
      <c r="N32" s="71">
        <v>0</v>
      </c>
      <c r="O32" s="71">
        <v>0</v>
      </c>
      <c r="P32" s="71">
        <v>0</v>
      </c>
      <c r="Q32" s="71">
        <v>0</v>
      </c>
      <c r="R32" s="52">
        <f t="shared" si="53"/>
        <v>0</v>
      </c>
      <c r="S32" s="52">
        <f t="shared" si="54"/>
        <v>0</v>
      </c>
      <c r="T32" s="53"/>
      <c r="U32" s="52">
        <v>0</v>
      </c>
      <c r="V32" s="52">
        <v>0</v>
      </c>
      <c r="W32" s="52">
        <v>85</v>
      </c>
      <c r="X32" s="52">
        <v>85</v>
      </c>
      <c r="Y32" s="53"/>
      <c r="Z32" s="53">
        <f t="shared" si="39"/>
        <v>85</v>
      </c>
      <c r="AB32" s="203" t="str">
        <f t="shared" si="55"/>
        <v>-</v>
      </c>
      <c r="AC32" s="203" t="str">
        <f t="shared" si="56"/>
        <v>-</v>
      </c>
      <c r="AD32" s="203">
        <f t="shared" si="57"/>
        <v>1</v>
      </c>
    </row>
    <row r="33" spans="1:30" x14ac:dyDescent="0.2">
      <c r="A33" s="40"/>
      <c r="C33" s="43"/>
      <c r="D33" s="193"/>
      <c r="E33" s="87"/>
      <c r="G33" s="52"/>
      <c r="H33" s="52"/>
      <c r="I33" s="52"/>
      <c r="J33" s="52"/>
      <c r="K33" s="52"/>
      <c r="L33" s="52"/>
      <c r="M33" s="198"/>
      <c r="N33" s="52"/>
      <c r="O33" s="52"/>
      <c r="P33" s="52"/>
      <c r="Q33" s="52"/>
      <c r="R33" s="52"/>
      <c r="S33" s="52"/>
      <c r="T33" s="53"/>
      <c r="U33" s="53"/>
      <c r="V33" s="53"/>
      <c r="W33" s="52"/>
      <c r="X33" s="52"/>
      <c r="Y33" s="53"/>
      <c r="Z33" s="53"/>
      <c r="AB33" s="203"/>
      <c r="AC33" s="203"/>
      <c r="AD33" s="203"/>
    </row>
    <row r="34" spans="1:30" x14ac:dyDescent="0.2">
      <c r="A34" s="83" t="s">
        <v>145</v>
      </c>
      <c r="B34" s="83"/>
      <c r="C34" s="83"/>
      <c r="D34" s="83"/>
      <c r="E34" s="83"/>
      <c r="F34" s="83"/>
      <c r="G34" s="221">
        <f>SUM(G15:G33)</f>
        <v>1167</v>
      </c>
      <c r="H34" s="221">
        <f t="shared" ref="H34:K34" si="66">SUM(H15:H33)</f>
        <v>268</v>
      </c>
      <c r="I34" s="221">
        <f>SUM(I15:I33)</f>
        <v>6500</v>
      </c>
      <c r="J34" s="221">
        <f t="shared" si="66"/>
        <v>1578</v>
      </c>
      <c r="K34" s="221">
        <f t="shared" si="66"/>
        <v>7667</v>
      </c>
      <c r="L34" s="221">
        <f>SUM(L15:L33)</f>
        <v>1846</v>
      </c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208"/>
      <c r="AD34" s="208"/>
    </row>
    <row r="35" spans="1:30" x14ac:dyDescent="0.2">
      <c r="A35" s="254" t="s">
        <v>137</v>
      </c>
      <c r="B35" s="254"/>
      <c r="C35" s="254"/>
      <c r="D35" s="254"/>
      <c r="E35" s="254"/>
      <c r="F35" s="254"/>
      <c r="G35" s="200">
        <f>G13+G34</f>
        <v>4205</v>
      </c>
      <c r="H35" s="200">
        <f t="shared" ref="H35:J35" si="67">H13+H34</f>
        <v>962</v>
      </c>
      <c r="I35" s="200">
        <f t="shared" si="67"/>
        <v>10726</v>
      </c>
      <c r="J35" s="200">
        <f t="shared" si="67"/>
        <v>2579</v>
      </c>
      <c r="K35" s="200">
        <f>K13+K34</f>
        <v>14931</v>
      </c>
      <c r="L35" s="200">
        <f>L13+L34</f>
        <v>3541</v>
      </c>
      <c r="M35" s="200"/>
      <c r="N35" s="200">
        <f>SUM(N5:N33)</f>
        <v>2</v>
      </c>
      <c r="O35" s="200">
        <f t="shared" ref="O35:V35" si="68">SUM(O5:O33)</f>
        <v>2</v>
      </c>
      <c r="P35" s="200">
        <f t="shared" si="68"/>
        <v>55</v>
      </c>
      <c r="Q35" s="200">
        <f t="shared" si="68"/>
        <v>43</v>
      </c>
      <c r="R35" s="200">
        <f t="shared" si="68"/>
        <v>57</v>
      </c>
      <c r="S35" s="200">
        <f t="shared" si="68"/>
        <v>45</v>
      </c>
      <c r="T35" s="200"/>
      <c r="U35" s="200">
        <f t="shared" si="68"/>
        <v>110</v>
      </c>
      <c r="V35" s="200">
        <f t="shared" si="68"/>
        <v>106</v>
      </c>
      <c r="W35" s="200">
        <f>SUM(W5:W33)</f>
        <v>1943</v>
      </c>
      <c r="X35" s="200">
        <f>SUM(X5:X33)</f>
        <v>1863</v>
      </c>
      <c r="Y35" s="200"/>
      <c r="Z35" s="200">
        <f>SUM(Z5:Z34)</f>
        <v>16931</v>
      </c>
      <c r="AA35" s="200"/>
      <c r="AB35" s="256">
        <f>L35/K35</f>
        <v>0.23715759158797134</v>
      </c>
      <c r="AC35" s="223">
        <f>IFERROR(S35/R35,"-")</f>
        <v>0.78947368421052633</v>
      </c>
      <c r="AD35" s="223">
        <f>X35/W35</f>
        <v>0.9588265568708183</v>
      </c>
    </row>
    <row r="36" spans="1:30" x14ac:dyDescent="0.2">
      <c r="A36" s="239"/>
      <c r="B36" s="239"/>
      <c r="C36" s="239"/>
      <c r="D36" s="239"/>
      <c r="E36" s="239"/>
      <c r="F36" s="239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55"/>
      <c r="AD36" s="255"/>
    </row>
    <row r="37" spans="1:30" ht="14.25" x14ac:dyDescent="0.2">
      <c r="A37" s="83" t="s">
        <v>157</v>
      </c>
      <c r="B37" s="83"/>
      <c r="C37" s="83"/>
      <c r="D37" s="83"/>
      <c r="E37" s="83"/>
      <c r="F37" s="83"/>
      <c r="G37" s="52">
        <v>1378</v>
      </c>
      <c r="H37" s="52">
        <v>315</v>
      </c>
      <c r="I37" s="52">
        <v>5117</v>
      </c>
      <c r="J37" s="52">
        <v>1092</v>
      </c>
      <c r="K37" s="52">
        <v>6495</v>
      </c>
      <c r="L37" s="52">
        <v>1407</v>
      </c>
      <c r="M37" s="198"/>
      <c r="N37" s="52">
        <v>10</v>
      </c>
      <c r="O37" s="52">
        <v>9</v>
      </c>
      <c r="P37" s="52">
        <v>1249</v>
      </c>
      <c r="Q37" s="52">
        <v>1090</v>
      </c>
      <c r="R37" s="52">
        <v>1259</v>
      </c>
      <c r="S37" s="52">
        <v>1099</v>
      </c>
      <c r="T37" s="52"/>
      <c r="U37" s="52">
        <v>164</v>
      </c>
      <c r="V37" s="52">
        <v>163</v>
      </c>
      <c r="W37" s="52">
        <v>1877</v>
      </c>
      <c r="X37" s="52">
        <v>1842</v>
      </c>
      <c r="Y37" s="52"/>
      <c r="Z37" s="52">
        <f>W37+R37+K37</f>
        <v>9631</v>
      </c>
      <c r="AB37" s="208">
        <f>L37/K37</f>
        <v>0.21662817551963048</v>
      </c>
      <c r="AC37" s="208">
        <f>S37/R37</f>
        <v>0.87291501191421761</v>
      </c>
      <c r="AD37" s="208">
        <f>X37/W37</f>
        <v>0.98135322322855623</v>
      </c>
    </row>
    <row r="38" spans="1:30" s="33" customFormat="1" ht="14.25" customHeight="1" x14ac:dyDescent="0.2">
      <c r="A38" s="83" t="s">
        <v>158</v>
      </c>
      <c r="B38" s="83"/>
      <c r="C38" s="83"/>
      <c r="D38" s="83"/>
      <c r="G38" s="52">
        <v>1942</v>
      </c>
      <c r="H38" s="52">
        <v>400</v>
      </c>
      <c r="I38" s="52">
        <v>13595</v>
      </c>
      <c r="J38" s="52">
        <v>2421</v>
      </c>
      <c r="K38" s="52">
        <f>G38+I38</f>
        <v>15537</v>
      </c>
      <c r="L38" s="52">
        <f>H38+J38</f>
        <v>2821</v>
      </c>
      <c r="M38" s="198"/>
      <c r="N38" s="52">
        <v>123</v>
      </c>
      <c r="O38" s="52">
        <v>69</v>
      </c>
      <c r="P38" s="52">
        <v>2425</v>
      </c>
      <c r="Q38" s="52">
        <v>2385</v>
      </c>
      <c r="R38" s="52">
        <f>N38+P38</f>
        <v>2548</v>
      </c>
      <c r="S38" s="52">
        <f>O38+Q38</f>
        <v>2454</v>
      </c>
      <c r="T38" s="198"/>
      <c r="U38" s="194">
        <v>80</v>
      </c>
      <c r="V38" s="194">
        <v>79</v>
      </c>
      <c r="W38" s="52">
        <v>1497</v>
      </c>
      <c r="X38" s="52">
        <v>1457</v>
      </c>
      <c r="Y38" s="52"/>
      <c r="Z38" s="52">
        <f>W38+R38+K38</f>
        <v>19582</v>
      </c>
      <c r="AA38"/>
      <c r="AB38" s="208">
        <f>L38/K38</f>
        <v>0.18156658299543027</v>
      </c>
      <c r="AC38" s="208">
        <f>S38/R38</f>
        <v>0.96310832025117743</v>
      </c>
      <c r="AD38" s="208">
        <f>X38/W38</f>
        <v>0.97327989311957253</v>
      </c>
    </row>
    <row r="39" spans="1:30" ht="14.25" x14ac:dyDescent="0.2">
      <c r="A39" s="83" t="s">
        <v>159</v>
      </c>
      <c r="B39" s="83"/>
      <c r="C39" s="83"/>
      <c r="D39" s="83"/>
      <c r="E39"/>
      <c r="G39" s="52">
        <v>1324</v>
      </c>
      <c r="H39" s="52">
        <v>186</v>
      </c>
      <c r="I39" s="52">
        <v>6686</v>
      </c>
      <c r="J39" s="52">
        <v>501</v>
      </c>
      <c r="K39" s="52">
        <v>8010</v>
      </c>
      <c r="L39" s="52">
        <v>687</v>
      </c>
      <c r="M39" s="198"/>
      <c r="N39" s="52">
        <v>263</v>
      </c>
      <c r="O39" s="52">
        <v>263</v>
      </c>
      <c r="P39" s="52">
        <v>3241</v>
      </c>
      <c r="Q39" s="52">
        <v>3124</v>
      </c>
      <c r="R39" s="52">
        <v>3504</v>
      </c>
      <c r="S39" s="52">
        <v>3387</v>
      </c>
      <c r="T39" s="198"/>
      <c r="U39" s="194">
        <v>29</v>
      </c>
      <c r="V39" s="194">
        <v>29</v>
      </c>
      <c r="W39" s="52">
        <v>1047</v>
      </c>
      <c r="X39" s="52">
        <v>992</v>
      </c>
      <c r="Y39" s="52"/>
      <c r="Z39" s="52">
        <f>W39+R39+K39</f>
        <v>12561</v>
      </c>
      <c r="AB39" s="208">
        <v>8.576779026217228E-2</v>
      </c>
      <c r="AC39" s="208">
        <v>0.96660958904109584</v>
      </c>
      <c r="AD39" s="208">
        <v>0.94746895893027694</v>
      </c>
    </row>
    <row r="40" spans="1:30" ht="14.25" x14ac:dyDescent="0.2">
      <c r="A40" s="83" t="s">
        <v>160</v>
      </c>
      <c r="B40" s="83"/>
      <c r="C40" s="83"/>
      <c r="D40" s="83"/>
      <c r="E40" s="83"/>
      <c r="F40" s="83"/>
      <c r="G40" s="52">
        <v>417</v>
      </c>
      <c r="H40" s="52">
        <v>0</v>
      </c>
      <c r="I40" s="52">
        <v>7287</v>
      </c>
      <c r="J40" s="52">
        <v>1630</v>
      </c>
      <c r="K40" s="52">
        <v>7973</v>
      </c>
      <c r="L40" s="52">
        <v>1630</v>
      </c>
      <c r="M40" s="198"/>
      <c r="N40" s="52">
        <v>148</v>
      </c>
      <c r="O40" s="52">
        <v>147</v>
      </c>
      <c r="P40" s="52">
        <v>2234</v>
      </c>
      <c r="Q40" s="52">
        <v>2168</v>
      </c>
      <c r="R40" s="52">
        <f>N40+P40</f>
        <v>2382</v>
      </c>
      <c r="S40" s="52">
        <f>O40+Q40</f>
        <v>2315</v>
      </c>
      <c r="T40" s="198"/>
      <c r="U40" s="194">
        <v>11</v>
      </c>
      <c r="V40" s="194">
        <v>11</v>
      </c>
      <c r="W40" s="52">
        <v>1433</v>
      </c>
      <c r="X40" s="52">
        <v>1362</v>
      </c>
      <c r="Y40" s="53"/>
      <c r="Z40" s="52">
        <f>W40+R40+K40</f>
        <v>11788</v>
      </c>
      <c r="AB40" s="208">
        <v>0.20443998494920357</v>
      </c>
      <c r="AC40" s="208">
        <v>0.97188417960553919</v>
      </c>
      <c r="AD40" s="208">
        <v>0.95045359385903694</v>
      </c>
    </row>
    <row r="41" spans="1:30" ht="14.25" x14ac:dyDescent="0.2">
      <c r="A41" s="83" t="s">
        <v>161</v>
      </c>
      <c r="B41" s="83"/>
      <c r="C41" s="83"/>
      <c r="D41" s="83"/>
      <c r="E41" s="83"/>
      <c r="F41" s="83"/>
      <c r="G41" s="52">
        <v>3555</v>
      </c>
      <c r="H41" s="52">
        <v>751</v>
      </c>
      <c r="I41" s="52">
        <v>4808</v>
      </c>
      <c r="J41" s="52">
        <v>1068</v>
      </c>
      <c r="K41" s="52">
        <v>8363</v>
      </c>
      <c r="L41" s="52">
        <v>1819</v>
      </c>
      <c r="M41" s="198"/>
      <c r="N41" s="52">
        <v>1375</v>
      </c>
      <c r="O41" s="52">
        <v>1357</v>
      </c>
      <c r="P41" s="52">
        <v>959</v>
      </c>
      <c r="Q41" s="52">
        <v>922</v>
      </c>
      <c r="R41" s="52">
        <v>2333</v>
      </c>
      <c r="S41" s="52">
        <v>2279</v>
      </c>
      <c r="T41" s="198"/>
      <c r="U41" s="194">
        <v>42</v>
      </c>
      <c r="V41" s="194">
        <v>41</v>
      </c>
      <c r="W41" s="52">
        <v>590</v>
      </c>
      <c r="X41" s="52">
        <v>558</v>
      </c>
      <c r="Y41" s="53"/>
      <c r="Z41" s="52">
        <f t="shared" ref="Z41:Z46" si="69">W41+R41+K41</f>
        <v>11286</v>
      </c>
      <c r="AB41" s="208">
        <f t="shared" ref="AB41:AB46" si="70">L41/K41</f>
        <v>0.21750567977998325</v>
      </c>
      <c r="AC41" s="208">
        <f t="shared" ref="AC41:AC46" si="71">S41/R41</f>
        <v>0.97685383626232314</v>
      </c>
      <c r="AD41" s="208">
        <f t="shared" ref="AD41:AD46" si="72">X41/W41</f>
        <v>0.94576271186440675</v>
      </c>
    </row>
    <row r="42" spans="1:30" ht="14.25" x14ac:dyDescent="0.2">
      <c r="A42" s="83" t="s">
        <v>162</v>
      </c>
      <c r="B42" s="83"/>
      <c r="C42" s="83"/>
      <c r="D42" s="83"/>
      <c r="E42" s="83"/>
      <c r="F42" s="83"/>
      <c r="G42" s="52">
        <v>297</v>
      </c>
      <c r="H42" s="52">
        <v>64</v>
      </c>
      <c r="I42" s="52">
        <v>5767</v>
      </c>
      <c r="J42" s="52">
        <v>1288</v>
      </c>
      <c r="K42" s="52">
        <f>G42+I42</f>
        <v>6064</v>
      </c>
      <c r="L42" s="52">
        <f>H42+J42</f>
        <v>1352</v>
      </c>
      <c r="M42" s="198"/>
      <c r="N42" s="52">
        <v>6</v>
      </c>
      <c r="O42" s="52">
        <v>5</v>
      </c>
      <c r="P42" s="52">
        <v>643</v>
      </c>
      <c r="Q42" s="52">
        <v>602</v>
      </c>
      <c r="R42" s="52">
        <f>N42+P42</f>
        <v>649</v>
      </c>
      <c r="S42" s="52">
        <f>O42+Q42</f>
        <v>607</v>
      </c>
      <c r="T42" s="198"/>
      <c r="U42" s="194">
        <v>10</v>
      </c>
      <c r="V42" s="194">
        <v>9</v>
      </c>
      <c r="W42" s="52">
        <v>386</v>
      </c>
      <c r="X42" s="52">
        <v>370</v>
      </c>
      <c r="Y42" s="53"/>
      <c r="Z42" s="52">
        <f t="shared" si="69"/>
        <v>7099</v>
      </c>
      <c r="AB42" s="208">
        <f t="shared" si="70"/>
        <v>0.22295514511873352</v>
      </c>
      <c r="AC42" s="208">
        <f t="shared" si="71"/>
        <v>0.93528505392912176</v>
      </c>
      <c r="AD42" s="208">
        <f t="shared" si="72"/>
        <v>0.95854922279792742</v>
      </c>
    </row>
    <row r="43" spans="1:30" ht="14.25" x14ac:dyDescent="0.2">
      <c r="A43" s="83" t="s">
        <v>163</v>
      </c>
      <c r="B43" s="83"/>
      <c r="C43" s="83"/>
      <c r="D43" s="83"/>
      <c r="E43" s="83"/>
      <c r="F43" s="83"/>
      <c r="G43" s="52">
        <v>924</v>
      </c>
      <c r="H43" s="52">
        <v>185</v>
      </c>
      <c r="I43" s="52">
        <v>9297</v>
      </c>
      <c r="J43" s="52">
        <v>2075</v>
      </c>
      <c r="K43" s="52">
        <f>G43+I43</f>
        <v>10221</v>
      </c>
      <c r="L43" s="52">
        <f>H43+J43</f>
        <v>2260</v>
      </c>
      <c r="M43" s="198"/>
      <c r="N43" s="52">
        <v>186</v>
      </c>
      <c r="O43" s="52">
        <v>185</v>
      </c>
      <c r="P43" s="52">
        <v>556</v>
      </c>
      <c r="Q43" s="52">
        <v>515</v>
      </c>
      <c r="R43" s="52">
        <f>N43+P43</f>
        <v>742</v>
      </c>
      <c r="S43" s="52">
        <f>O43+Q43</f>
        <v>700</v>
      </c>
      <c r="T43" s="198"/>
      <c r="U43" s="194">
        <v>14</v>
      </c>
      <c r="V43" s="194">
        <v>13</v>
      </c>
      <c r="W43" s="52">
        <v>1869</v>
      </c>
      <c r="X43" s="52">
        <v>1859</v>
      </c>
      <c r="Y43" s="53"/>
      <c r="Z43" s="52">
        <f t="shared" si="69"/>
        <v>12832</v>
      </c>
      <c r="AB43" s="208">
        <f t="shared" si="70"/>
        <v>0.22111339399276</v>
      </c>
      <c r="AC43" s="208">
        <f t="shared" si="71"/>
        <v>0.94339622641509435</v>
      </c>
      <c r="AD43" s="208">
        <f t="shared" si="72"/>
        <v>0.99464954521134297</v>
      </c>
    </row>
    <row r="44" spans="1:30" ht="14.25" x14ac:dyDescent="0.2">
      <c r="A44" s="24" t="s">
        <v>164</v>
      </c>
      <c r="B44" s="83"/>
      <c r="C44" s="83"/>
      <c r="D44" s="83"/>
      <c r="E44" s="83"/>
      <c r="F44" s="83"/>
      <c r="G44" s="52">
        <v>2197</v>
      </c>
      <c r="H44" s="52">
        <v>478</v>
      </c>
      <c r="I44" s="52">
        <v>4814</v>
      </c>
      <c r="J44" s="52">
        <v>1074</v>
      </c>
      <c r="K44" s="52">
        <v>7011</v>
      </c>
      <c r="L44" s="52">
        <v>1552</v>
      </c>
      <c r="M44" s="198"/>
      <c r="N44" s="52">
        <v>170</v>
      </c>
      <c r="O44" s="52">
        <v>168</v>
      </c>
      <c r="P44" s="52">
        <v>252</v>
      </c>
      <c r="Q44" s="52">
        <v>229</v>
      </c>
      <c r="R44" s="52">
        <v>422</v>
      </c>
      <c r="S44" s="52">
        <v>397</v>
      </c>
      <c r="T44" s="198"/>
      <c r="U44" s="194">
        <v>38</v>
      </c>
      <c r="V44" s="194">
        <v>28</v>
      </c>
      <c r="W44" s="52">
        <v>2049</v>
      </c>
      <c r="X44" s="52">
        <v>1996</v>
      </c>
      <c r="Y44" s="53"/>
      <c r="Z44" s="52">
        <f t="shared" si="69"/>
        <v>9482</v>
      </c>
      <c r="AB44" s="208">
        <f t="shared" si="70"/>
        <v>0.22136642419055769</v>
      </c>
      <c r="AC44" s="208">
        <f t="shared" si="71"/>
        <v>0.94075829383886256</v>
      </c>
      <c r="AD44" s="208">
        <f t="shared" si="72"/>
        <v>0.97413372376769158</v>
      </c>
    </row>
    <row r="45" spans="1:30" ht="14.25" x14ac:dyDescent="0.2">
      <c r="A45" s="24" t="s">
        <v>165</v>
      </c>
      <c r="B45" s="83"/>
      <c r="C45" s="83"/>
      <c r="D45" s="83"/>
      <c r="E45" s="83"/>
      <c r="F45" s="83"/>
      <c r="G45" s="52">
        <f>277+454</f>
        <v>731</v>
      </c>
      <c r="H45" s="52">
        <f>55+424</f>
        <v>479</v>
      </c>
      <c r="I45" s="52">
        <f>1830+1089</f>
        <v>2919</v>
      </c>
      <c r="J45" s="52">
        <f>424+223</f>
        <v>647</v>
      </c>
      <c r="K45" s="52">
        <f>G45+I45</f>
        <v>3650</v>
      </c>
      <c r="L45" s="52">
        <f>H45+J45</f>
        <v>1126</v>
      </c>
      <c r="M45" s="198"/>
      <c r="N45" s="52">
        <v>45</v>
      </c>
      <c r="O45" s="52">
        <v>45</v>
      </c>
      <c r="P45" s="52">
        <v>482</v>
      </c>
      <c r="Q45" s="52">
        <v>408</v>
      </c>
      <c r="R45" s="52">
        <f>N45+P45</f>
        <v>527</v>
      </c>
      <c r="S45" s="52">
        <f>O45+Q45</f>
        <v>453</v>
      </c>
      <c r="T45" s="198"/>
      <c r="U45" s="194">
        <v>34</v>
      </c>
      <c r="V45" s="194">
        <v>29</v>
      </c>
      <c r="W45" s="52">
        <v>1574</v>
      </c>
      <c r="X45" s="52">
        <v>1557</v>
      </c>
      <c r="Y45" s="53"/>
      <c r="Z45" s="52">
        <f t="shared" si="69"/>
        <v>5751</v>
      </c>
      <c r="AB45" s="208">
        <f t="shared" si="70"/>
        <v>0.30849315068493149</v>
      </c>
      <c r="AC45" s="208">
        <f t="shared" si="71"/>
        <v>0.85958254269449719</v>
      </c>
      <c r="AD45" s="208">
        <f t="shared" si="72"/>
        <v>0.98919949174078781</v>
      </c>
    </row>
    <row r="46" spans="1:30" ht="14.25" x14ac:dyDescent="0.2">
      <c r="A46" s="24" t="s">
        <v>166</v>
      </c>
      <c r="B46" s="83"/>
      <c r="C46" s="83"/>
      <c r="D46" s="83"/>
      <c r="E46" s="83"/>
      <c r="F46" s="83"/>
      <c r="G46" s="52">
        <v>546</v>
      </c>
      <c r="H46" s="52">
        <v>104</v>
      </c>
      <c r="I46" s="52">
        <v>4795</v>
      </c>
      <c r="J46" s="52">
        <v>1058</v>
      </c>
      <c r="K46" s="52">
        <f>G46+I46</f>
        <v>5341</v>
      </c>
      <c r="L46" s="52">
        <f>J46+H46</f>
        <v>1162</v>
      </c>
      <c r="M46" s="198"/>
      <c r="N46" s="52">
        <v>355</v>
      </c>
      <c r="O46" s="52">
        <v>343</v>
      </c>
      <c r="P46" s="52">
        <v>2982</v>
      </c>
      <c r="Q46" s="52">
        <v>2697</v>
      </c>
      <c r="R46" s="52">
        <f>P46+N46</f>
        <v>3337</v>
      </c>
      <c r="S46" s="52">
        <f>Q46+O46</f>
        <v>3040</v>
      </c>
      <c r="T46" s="198"/>
      <c r="U46" s="194">
        <v>210</v>
      </c>
      <c r="V46" s="194">
        <v>200</v>
      </c>
      <c r="W46" s="52">
        <f>2986+107+77+66</f>
        <v>3236</v>
      </c>
      <c r="X46" s="52">
        <f>2954+106+75+65</f>
        <v>3200</v>
      </c>
      <c r="Y46" s="52"/>
      <c r="Z46" s="52">
        <f t="shared" si="69"/>
        <v>11914</v>
      </c>
      <c r="AB46" s="208">
        <f t="shared" si="70"/>
        <v>0.21756225425950196</v>
      </c>
      <c r="AC46" s="208">
        <f t="shared" si="71"/>
        <v>0.9109979023074618</v>
      </c>
      <c r="AD46" s="208">
        <f t="shared" si="72"/>
        <v>0.9888751545117429</v>
      </c>
    </row>
    <row r="47" spans="1:30" x14ac:dyDescent="0.2">
      <c r="A47" s="40" t="s">
        <v>62</v>
      </c>
      <c r="B47" s="40"/>
      <c r="C47" s="40"/>
      <c r="D47" s="40"/>
      <c r="E47" s="40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30" x14ac:dyDescent="0.2">
      <c r="A48" s="56" t="s">
        <v>124</v>
      </c>
      <c r="B48" s="40"/>
      <c r="C48" s="40"/>
      <c r="D48" s="40"/>
      <c r="E48" s="40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2">
      <c r="A49" s="56" t="s">
        <v>125</v>
      </c>
      <c r="D49" s="56"/>
      <c r="E49" s="5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2">
      <c r="A50" s="56" t="s">
        <v>135</v>
      </c>
      <c r="B50" s="56"/>
      <c r="C50" s="56"/>
      <c r="D50" s="56"/>
      <c r="E50" s="56"/>
    </row>
    <row r="51" spans="1:25" x14ac:dyDescent="0.2">
      <c r="A51" s="60" t="s">
        <v>126</v>
      </c>
      <c r="B51" s="56"/>
      <c r="C51" s="56"/>
      <c r="D51" s="56"/>
      <c r="E51" s="56"/>
    </row>
    <row r="52" spans="1:25" x14ac:dyDescent="0.2">
      <c r="A52" s="31" t="s">
        <v>154</v>
      </c>
      <c r="B52" s="56"/>
      <c r="C52" s="56"/>
      <c r="D52" s="56"/>
      <c r="E52" s="56"/>
    </row>
    <row r="53" spans="1:25" x14ac:dyDescent="0.2">
      <c r="A53" s="31" t="s">
        <v>155</v>
      </c>
    </row>
    <row r="54" spans="1:25" x14ac:dyDescent="0.2">
      <c r="A54" s="15" t="s">
        <v>156</v>
      </c>
    </row>
    <row r="57" spans="1:25" x14ac:dyDescent="0.2">
      <c r="P57" s="123"/>
    </row>
  </sheetData>
  <mergeCells count="3">
    <mergeCell ref="U2:X2"/>
    <mergeCell ref="U3:V3"/>
    <mergeCell ref="G12:X12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AK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57" t="s">
        <v>75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35"/>
      <c r="S2" s="257" t="s">
        <v>75</v>
      </c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35"/>
      <c r="AE2" s="257" t="s">
        <v>75</v>
      </c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35"/>
      <c r="AQ2" s="257" t="s">
        <v>75</v>
      </c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2">
        <v>2019</v>
      </c>
      <c r="BP3" s="272"/>
      <c r="BQ3" s="272"/>
      <c r="BS3" s="272">
        <v>2020</v>
      </c>
      <c r="BT3" s="272"/>
      <c r="BU3" s="272"/>
      <c r="BW3" s="272">
        <v>2021</v>
      </c>
      <c r="BX3" s="272"/>
      <c r="BY3" s="272"/>
      <c r="BZ3" s="272"/>
      <c r="CB3" s="272">
        <v>2022</v>
      </c>
      <c r="CC3" s="272"/>
      <c r="CD3" s="272"/>
      <c r="CE3" s="272"/>
      <c r="CG3" s="272">
        <v>2023</v>
      </c>
      <c r="CH3" s="272"/>
      <c r="CI3" s="272"/>
      <c r="CJ3" s="272"/>
      <c r="CL3" s="272">
        <v>2024</v>
      </c>
      <c r="CM3" s="272"/>
      <c r="CN3" s="272"/>
      <c r="CO3" s="272"/>
      <c r="CQ3" s="271"/>
      <c r="CR3" s="271"/>
      <c r="CS3" s="271"/>
      <c r="CT3" s="271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3" t="s">
        <v>81</v>
      </c>
      <c r="AZ18" s="273"/>
      <c r="BA18" s="273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3" t="s">
        <v>82</v>
      </c>
      <c r="AZ19" s="273"/>
      <c r="BA19" s="273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3" t="s">
        <v>83</v>
      </c>
      <c r="AZ20" s="273"/>
      <c r="BA20" s="273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3" t="s">
        <v>84</v>
      </c>
      <c r="AZ21" s="273"/>
      <c r="BA21" s="273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70">
        <v>2015</v>
      </c>
      <c r="AX2" s="270"/>
      <c r="AY2" s="270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70">
        <v>2018</v>
      </c>
      <c r="BJ2" s="270"/>
      <c r="BK2" s="270"/>
      <c r="BL2" s="40"/>
      <c r="BM2" s="274">
        <v>2019</v>
      </c>
      <c r="BN2" s="274"/>
      <c r="BO2" s="274"/>
      <c r="BQ2" s="274">
        <v>2020</v>
      </c>
      <c r="BR2" s="274"/>
      <c r="BS2" s="274"/>
      <c r="BU2" s="274">
        <v>2021</v>
      </c>
      <c r="BV2" s="274"/>
      <c r="BW2" s="274"/>
      <c r="BY2" s="274">
        <v>2022</v>
      </c>
      <c r="BZ2" s="274"/>
      <c r="CA2" s="274"/>
      <c r="CC2" s="274">
        <v>2023</v>
      </c>
      <c r="CD2" s="274"/>
      <c r="CE2" s="274"/>
      <c r="CG2" s="274">
        <v>2024</v>
      </c>
      <c r="CH2" s="274"/>
      <c r="CI2" s="274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75" t="s">
        <v>92</v>
      </c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106"/>
      <c r="Q2" s="275" t="s">
        <v>92</v>
      </c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107"/>
      <c r="AC2" s="275" t="s">
        <v>92</v>
      </c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O2" s="276" t="s">
        <v>92</v>
      </c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77">
        <v>2022</v>
      </c>
      <c r="BZ3" s="278"/>
      <c r="CA3" s="278"/>
      <c r="CC3" s="278">
        <v>2023</v>
      </c>
      <c r="CD3" s="278"/>
      <c r="CE3" s="278"/>
      <c r="CG3" s="278">
        <v>2024</v>
      </c>
      <c r="CH3" s="278"/>
      <c r="CI3" s="278"/>
      <c r="CK3" s="271"/>
      <c r="CL3" s="271"/>
      <c r="CM3" s="271"/>
      <c r="CO3" s="271"/>
      <c r="CP3" s="271"/>
      <c r="CQ3" s="271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3">
        <v>0</v>
      </c>
      <c r="CE7" s="169">
        <v>2</v>
      </c>
      <c r="CG7" s="249">
        <v>114</v>
      </c>
      <c r="CH7">
        <v>0</v>
      </c>
      <c r="CI7" s="250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3">
        <v>0</v>
      </c>
      <c r="CE8" s="169">
        <v>4</v>
      </c>
      <c r="CG8" s="249">
        <v>484</v>
      </c>
      <c r="CH8">
        <v>0</v>
      </c>
      <c r="CI8" s="251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3">
        <v>0</v>
      </c>
      <c r="CE9" s="169">
        <v>8</v>
      </c>
      <c r="CG9" s="249">
        <v>869</v>
      </c>
      <c r="CH9">
        <v>0</v>
      </c>
      <c r="CI9" s="251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3">
        <v>0</v>
      </c>
      <c r="CE10" s="169">
        <v>14</v>
      </c>
      <c r="CG10" s="249">
        <v>1335</v>
      </c>
      <c r="CH10">
        <v>0</v>
      </c>
      <c r="CI10" s="251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6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49">
        <v>1511</v>
      </c>
      <c r="CH11">
        <v>0</v>
      </c>
      <c r="CI11" s="251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83" t="s">
        <v>102</v>
      </c>
      <c r="BF12" s="284"/>
      <c r="BG12" s="285"/>
      <c r="BH12" s="137"/>
      <c r="BI12" s="288" t="s">
        <v>102</v>
      </c>
      <c r="BJ12" s="284"/>
      <c r="BK12" s="289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2" t="s">
        <v>176</v>
      </c>
      <c r="CH12">
        <v>0</v>
      </c>
      <c r="CI12" s="251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6"/>
      <c r="BF13" s="286"/>
      <c r="BG13" s="287"/>
      <c r="BH13" s="137"/>
      <c r="BI13" s="290"/>
      <c r="BJ13" s="286"/>
      <c r="BK13" s="291"/>
      <c r="BM13" s="292" t="s">
        <v>108</v>
      </c>
      <c r="BN13" s="293"/>
      <c r="BO13" s="294"/>
      <c r="BQ13" s="292" t="s">
        <v>108</v>
      </c>
      <c r="BR13" s="293"/>
      <c r="BS13" s="294"/>
      <c r="BU13" s="295" t="s">
        <v>108</v>
      </c>
      <c r="BV13" s="296"/>
      <c r="BW13" s="297"/>
      <c r="BX13" s="162"/>
      <c r="BY13" s="279" t="s">
        <v>108</v>
      </c>
      <c r="BZ13" s="279"/>
      <c r="CA13" s="279"/>
      <c r="CB13" s="162"/>
      <c r="CC13" s="178">
        <v>3626</v>
      </c>
      <c r="CD13" s="281" t="s">
        <v>108</v>
      </c>
      <c r="CE13" s="282"/>
      <c r="CG13" s="279" t="s">
        <v>108</v>
      </c>
      <c r="CH13" s="279"/>
      <c r="CI13" s="279"/>
      <c r="CK13" s="274"/>
      <c r="CL13" s="274"/>
      <c r="CM13" s="274"/>
      <c r="CO13" s="274"/>
      <c r="CP13" s="274"/>
      <c r="CQ13" s="274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4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5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0">
        <v>4812</v>
      </c>
      <c r="CH24" s="136">
        <v>1259</v>
      </c>
      <c r="CI24" s="226">
        <v>1194</v>
      </c>
      <c r="CK24" s="131"/>
      <c r="CL24" s="136"/>
      <c r="CM24" s="131"/>
      <c r="CO24" s="241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3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7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48" t="s">
        <v>174</v>
      </c>
      <c r="CD32" s="131"/>
      <c r="CE32" s="169">
        <v>1485</v>
      </c>
      <c r="CG32" s="177"/>
      <c r="CH32" s="131"/>
      <c r="CI32" s="169">
        <v>1983</v>
      </c>
      <c r="CK32" s="242"/>
      <c r="CL32" s="131"/>
      <c r="CM32" s="131"/>
      <c r="CO32" s="242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48" t="s">
        <v>175</v>
      </c>
      <c r="CD33" s="136"/>
      <c r="CE33" s="169">
        <v>1551</v>
      </c>
      <c r="CG33" s="177"/>
      <c r="CH33" s="136"/>
      <c r="CI33" s="226">
        <v>2041</v>
      </c>
      <c r="CK33" s="242"/>
      <c r="CL33" s="136"/>
      <c r="CM33" s="136"/>
      <c r="CO33" s="242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80" t="s">
        <v>115</v>
      </c>
      <c r="AL36" s="280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80"/>
      <c r="AL37" s="280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80"/>
      <c r="AL38" s="280"/>
      <c r="AV38" s="120"/>
      <c r="BD38" s="120"/>
      <c r="CC38" t="s">
        <v>117</v>
      </c>
      <c r="CG38" t="s">
        <v>117</v>
      </c>
    </row>
  </sheetData>
  <mergeCells count="20">
    <mergeCell ref="AK36:AL38"/>
    <mergeCell ref="CC3:CE3"/>
    <mergeCell ref="CD13:CE13"/>
    <mergeCell ref="BE12:BG13"/>
    <mergeCell ref="BI12:BK13"/>
    <mergeCell ref="BM13:BO13"/>
    <mergeCell ref="BQ13:BS13"/>
    <mergeCell ref="BU13:BW13"/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2026-02-27T21:19:17Z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