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231" documentId="8_{8E4C1324-6FDF-4BC0-9F88-5F502803B31C}" xr6:coauthVersionLast="47" xr6:coauthVersionMax="47" xr10:uidLastSave="{F07C8463-ACE9-4036-9DEF-4D75A276BA63}"/>
  <bookViews>
    <workbookView xWindow="-120" yWindow="-120" windowWidth="29040" windowHeight="15720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'TRH-2025'!$A$1:$Y$39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0" i="13" l="1"/>
  <c r="R20" i="13"/>
  <c r="S20" i="13"/>
  <c r="K20" i="13"/>
  <c r="L20" i="13"/>
  <c r="C20" i="13"/>
  <c r="E20" i="13" s="1"/>
  <c r="AB33" i="8"/>
  <c r="AM33" i="8" s="1"/>
  <c r="AA33" i="8"/>
  <c r="AH33" i="8"/>
  <c r="AN33" i="8" s="1"/>
  <c r="M33" i="8"/>
  <c r="AK33" i="8" s="1"/>
  <c r="N33" i="8"/>
  <c r="U33" i="8"/>
  <c r="AL33" i="8" s="1"/>
  <c r="T33" i="8"/>
  <c r="AF33" i="8"/>
  <c r="M32" i="8"/>
  <c r="AK32" i="8" s="1"/>
  <c r="AH32" i="8"/>
  <c r="AN32" i="8" s="1"/>
  <c r="N32" i="8"/>
  <c r="T32" i="8"/>
  <c r="AL32" i="8" s="1"/>
  <c r="U32" i="8"/>
  <c r="AB32" i="8"/>
  <c r="AM32" i="8" s="1"/>
  <c r="AA32" i="8"/>
  <c r="AF32" i="8"/>
  <c r="C32" i="8"/>
  <c r="C33" i="8" s="1"/>
  <c r="E33" i="8" s="1"/>
  <c r="E32" i="8"/>
  <c r="AD19" i="13"/>
  <c r="S19" i="13"/>
  <c r="R19" i="13"/>
  <c r="L19" i="13"/>
  <c r="K19" i="13"/>
  <c r="AD18" i="13"/>
  <c r="R18" i="13"/>
  <c r="S18" i="13"/>
  <c r="K18" i="13"/>
  <c r="L18" i="13"/>
  <c r="K17" i="13"/>
  <c r="Z17" i="13" s="1"/>
  <c r="L17" i="13"/>
  <c r="AD17" i="13"/>
  <c r="R17" i="13"/>
  <c r="S17" i="13"/>
  <c r="AC17" i="13" s="1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AD16" i="13"/>
  <c r="R16" i="13"/>
  <c r="Z16" i="13" s="1"/>
  <c r="S16" i="13"/>
  <c r="K16" i="13"/>
  <c r="L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23" i="13"/>
  <c r="W23" i="13"/>
  <c r="S15" i="13"/>
  <c r="R15" i="13"/>
  <c r="L15" i="13"/>
  <c r="K15" i="13"/>
  <c r="AD11" i="13"/>
  <c r="S11" i="13"/>
  <c r="R11" i="13"/>
  <c r="Z11" i="13" s="1"/>
  <c r="L11" i="13"/>
  <c r="AB11" i="13" s="1"/>
  <c r="K11" i="13"/>
  <c r="AD10" i="13"/>
  <c r="S10" i="13"/>
  <c r="AC10" i="13" s="1"/>
  <c r="R10" i="13"/>
  <c r="L10" i="13"/>
  <c r="K10" i="13"/>
  <c r="Z10" i="13" s="1"/>
  <c r="R9" i="13"/>
  <c r="S9" i="13"/>
  <c r="AC9" i="13" s="1"/>
  <c r="AD9" i="13"/>
  <c r="L9" i="13"/>
  <c r="K9" i="13"/>
  <c r="Z9" i="13" s="1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C20" i="13" l="1"/>
  <c r="AB20" i="13"/>
  <c r="Z20" i="13"/>
  <c r="AC19" i="13"/>
  <c r="Z19" i="13"/>
  <c r="AB19" i="13"/>
  <c r="Z18" i="13"/>
  <c r="AC18" i="13"/>
  <c r="AB18" i="13"/>
  <c r="L22" i="13"/>
  <c r="AC16" i="13"/>
  <c r="AB16" i="13"/>
  <c r="AB10" i="13"/>
  <c r="AC11" i="13"/>
  <c r="AB17" i="13"/>
  <c r="C31" i="8"/>
  <c r="E31" i="8" s="1"/>
  <c r="AC15" i="13"/>
  <c r="Z15" i="13"/>
  <c r="AB15" i="13"/>
  <c r="AM29" i="8"/>
  <c r="AB9" i="13"/>
  <c r="N23" i="13"/>
  <c r="O23" i="13"/>
  <c r="P23" i="13"/>
  <c r="Q23" i="13"/>
  <c r="U23" i="13"/>
  <c r="V23" i="13"/>
  <c r="AD8" i="13"/>
  <c r="R8" i="13"/>
  <c r="S8" i="13"/>
  <c r="AC8" i="13" s="1"/>
  <c r="K8" i="13"/>
  <c r="Z8" i="13" s="1"/>
  <c r="L8" i="13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G12" i="9" s="1"/>
  <c r="AA12" i="9"/>
  <c r="AD12" i="9" s="1"/>
  <c r="AH12" i="9" s="1"/>
  <c r="U12" i="9"/>
  <c r="AF12" i="9" s="1"/>
  <c r="T12" i="9"/>
  <c r="N12" i="9"/>
  <c r="AE12" i="9" s="1"/>
  <c r="M12" i="9"/>
  <c r="AB11" i="9"/>
  <c r="AG11" i="9" s="1"/>
  <c r="AA11" i="9"/>
  <c r="AD11" i="9" s="1"/>
  <c r="AH11" i="9" s="1"/>
  <c r="U11" i="9"/>
  <c r="AF11" i="9" s="1"/>
  <c r="T11" i="9"/>
  <c r="N11" i="9"/>
  <c r="AE11" i="9" s="1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G10" i="9" s="1"/>
  <c r="AA10" i="9"/>
  <c r="AD10" i="9" s="1"/>
  <c r="AH10" i="9" s="1"/>
  <c r="U10" i="9"/>
  <c r="AF10" i="9" s="1"/>
  <c r="T10" i="9"/>
  <c r="N10" i="9"/>
  <c r="AE10" i="9" s="1"/>
  <c r="M10" i="9"/>
  <c r="AB9" i="9"/>
  <c r="AG9" i="9" s="1"/>
  <c r="AA9" i="9"/>
  <c r="AD9" i="9" s="1"/>
  <c r="AH9" i="9" s="1"/>
  <c r="U9" i="9"/>
  <c r="AF9" i="9" s="1"/>
  <c r="T9" i="9"/>
  <c r="N9" i="9"/>
  <c r="AE9" i="9" s="1"/>
  <c r="M9" i="9"/>
  <c r="C9" i="9"/>
  <c r="E9" i="9" s="1"/>
  <c r="T23" i="13"/>
  <c r="AD6" i="13"/>
  <c r="AD7" i="13"/>
  <c r="AD5" i="13"/>
  <c r="AB8" i="13" l="1"/>
  <c r="AD23" i="13"/>
  <c r="C10" i="9"/>
  <c r="E10" i="9" s="1"/>
  <c r="S6" i="13"/>
  <c r="S7" i="13"/>
  <c r="R6" i="13"/>
  <c r="R7" i="13"/>
  <c r="R23" i="13" s="1"/>
  <c r="L6" i="13"/>
  <c r="L7" i="13"/>
  <c r="K6" i="13"/>
  <c r="K7" i="13"/>
  <c r="S5" i="13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5" i="13"/>
  <c r="AD20" i="9"/>
  <c r="S23" i="13" l="1"/>
  <c r="AC23" i="13" s="1"/>
  <c r="AC6" i="13"/>
  <c r="E7" i="13"/>
  <c r="C8" i="13"/>
  <c r="AB6" i="13"/>
  <c r="Z5" i="13"/>
  <c r="Z23" i="13" s="1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G18" i="9"/>
  <c r="AE18" i="9"/>
  <c r="AG5" i="9"/>
  <c r="AD5" i="9"/>
  <c r="AH5" i="9" s="1"/>
  <c r="AF5" i="9"/>
  <c r="AE5" i="9"/>
  <c r="AH18" i="8"/>
  <c r="AN18" i="8" s="1"/>
  <c r="AM17" i="8"/>
  <c r="AD25" i="13"/>
  <c r="AC25" i="13"/>
  <c r="AB25" i="13"/>
  <c r="Z27" i="13"/>
  <c r="E8" i="13" l="1"/>
  <c r="C9" i="13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E9" i="13" l="1"/>
  <c r="C10" i="13"/>
  <c r="AK12" i="8"/>
  <c r="E10" i="13" l="1"/>
  <c r="C11" i="13"/>
  <c r="G33" i="13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E11" i="13" l="1"/>
  <c r="C12" i="13"/>
  <c r="AM37" i="8"/>
  <c r="AM47" i="8" s="1"/>
  <c r="E12" i="13" l="1"/>
  <c r="C15" i="13"/>
  <c r="M11" i="8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6" i="13"/>
  <c r="S26" i="13"/>
  <c r="R26" i="13"/>
  <c r="L26" i="13"/>
  <c r="K26" i="13"/>
  <c r="X34" i="13"/>
  <c r="W34" i="13"/>
  <c r="S34" i="13"/>
  <c r="R34" i="13"/>
  <c r="L34" i="13"/>
  <c r="K34" i="13"/>
  <c r="AD33" i="13"/>
  <c r="S33" i="13"/>
  <c r="R33" i="13"/>
  <c r="J33" i="13"/>
  <c r="I33" i="13"/>
  <c r="H33" i="13"/>
  <c r="AD32" i="13"/>
  <c r="AC32" i="13"/>
  <c r="AB32" i="13"/>
  <c r="Z32" i="13"/>
  <c r="AD31" i="13"/>
  <c r="S31" i="13"/>
  <c r="R31" i="13"/>
  <c r="L31" i="13"/>
  <c r="K31" i="13"/>
  <c r="AD30" i="13"/>
  <c r="S30" i="13"/>
  <c r="R30" i="13"/>
  <c r="L30" i="13"/>
  <c r="K30" i="13"/>
  <c r="AD29" i="13"/>
  <c r="AC29" i="13"/>
  <c r="AB29" i="13"/>
  <c r="Z29" i="13"/>
  <c r="S28" i="13"/>
  <c r="R28" i="13"/>
  <c r="Z28" i="13" s="1"/>
  <c r="J22" i="13"/>
  <c r="I22" i="13"/>
  <c r="H22" i="13"/>
  <c r="G22" i="13"/>
  <c r="J13" i="13"/>
  <c r="I13" i="13"/>
  <c r="H13" i="13"/>
  <c r="G13" i="13"/>
  <c r="C16" i="13" l="1"/>
  <c r="E15" i="13"/>
  <c r="H23" i="13"/>
  <c r="G23" i="13"/>
  <c r="I23" i="13"/>
  <c r="J23" i="13"/>
  <c r="AG30" i="9"/>
  <c r="AF30" i="9"/>
  <c r="Z26" i="13"/>
  <c r="AC33" i="13"/>
  <c r="AK11" i="8"/>
  <c r="AM11" i="8"/>
  <c r="AC26" i="13"/>
  <c r="AB31" i="13"/>
  <c r="AC30" i="13"/>
  <c r="AB34" i="13"/>
  <c r="AB26" i="13"/>
  <c r="L33" i="13"/>
  <c r="AH11" i="8"/>
  <c r="AN11" i="8" s="1"/>
  <c r="Z34" i="13"/>
  <c r="Z30" i="13"/>
  <c r="AD34" i="13"/>
  <c r="L13" i="13"/>
  <c r="L23" i="13" s="1"/>
  <c r="Z31" i="13"/>
  <c r="AC31" i="13"/>
  <c r="AB30" i="13"/>
  <c r="K22" i="13"/>
  <c r="K23" i="13" s="1"/>
  <c r="K33" i="13"/>
  <c r="Z33" i="13" s="1"/>
  <c r="AC34" i="13"/>
  <c r="C17" i="13" l="1"/>
  <c r="E16" i="13"/>
  <c r="AB23" i="13"/>
  <c r="AB33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E18" i="13" l="1"/>
  <c r="C19" i="13"/>
  <c r="E19" i="13" s="1"/>
  <c r="AD21" i="9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<sst xmlns="http://schemas.openxmlformats.org/spreadsheetml/2006/main" count="647" uniqueCount="179">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</sst>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workbookViewId="0">
      <selection activeCell="AP26" sqref="AP26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7" t="s">
        <v>37</v>
      </c>
      <c r="AE2" s="257"/>
      <c r="AF2" s="257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0" t="s">
        <v>167</v>
      </c>
      <c r="L3" s="261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58"/>
      <c r="AE3" s="258"/>
      <c r="AF3" s="258"/>
      <c r="AH3" s="8"/>
      <c r="AK3" s="262" t="s">
        <v>127</v>
      </c>
      <c r="AL3" s="262"/>
      <c r="AM3" s="262"/>
      <c r="AN3" s="263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4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3" si="5">Y5+W5</f>
        <v>0</v>
      </c>
      <c r="AB5" s="17">
        <f t="shared" ref="AB5:AB3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3" si="10">K6+I6</f>
        <v>0</v>
      </c>
      <c r="N6" s="8">
        <f t="shared" ref="N6:N33" si="11">L6+J6</f>
        <v>0</v>
      </c>
      <c r="O6" s="17"/>
      <c r="P6" s="17"/>
      <c r="Q6" s="17"/>
      <c r="R6" s="17"/>
      <c r="S6" s="17"/>
      <c r="T6" s="8">
        <v>0</v>
      </c>
      <c r="U6" s="8">
        <f t="shared" ref="U6:U3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3" si="13">SUM(AD6:AE6)</f>
        <v>0</v>
      </c>
      <c r="AH6" s="17">
        <f t="shared" ref="AH6:AH33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3" si="22">IFERROR(N14/M14,"-")</f>
        <v>0.13043478260869565</v>
      </c>
      <c r="AL14" s="18" t="str">
        <f t="shared" ref="AL14:AL33" si="23">IFERROR(U14/T14,"-")</f>
        <v>-</v>
      </c>
      <c r="AM14" s="18">
        <f t="shared" ref="AM14:AM33" si="24">IFERROR(AB14/AA14,"-")</f>
        <v>0.33333333333333331</v>
      </c>
      <c r="AN14" s="218">
        <f t="shared" ref="AN14:AN33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19.2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>
        <f t="shared" si="9"/>
        <v>45994</v>
      </c>
      <c r="D32" s="17"/>
      <c r="E32" s="16">
        <f t="shared" ref="E32:E33" si="31">C32+6</f>
        <v>46000</v>
      </c>
      <c r="F32" s="17"/>
      <c r="G32" s="17">
        <v>5</v>
      </c>
      <c r="H32" s="17"/>
      <c r="I32" s="17">
        <v>0</v>
      </c>
      <c r="J32" s="17">
        <v>0</v>
      </c>
      <c r="K32" s="17">
        <v>1</v>
      </c>
      <c r="L32" s="17">
        <v>0</v>
      </c>
      <c r="M32" s="8">
        <f t="shared" si="10"/>
        <v>1</v>
      </c>
      <c r="N32" s="8">
        <f t="shared" si="11"/>
        <v>0</v>
      </c>
      <c r="O32" s="8"/>
      <c r="P32" s="17">
        <v>0</v>
      </c>
      <c r="Q32" s="17">
        <v>0</v>
      </c>
      <c r="R32" s="17">
        <v>0</v>
      </c>
      <c r="S32" s="17">
        <v>0</v>
      </c>
      <c r="T32" s="8">
        <f t="shared" si="18"/>
        <v>0</v>
      </c>
      <c r="U32" s="8">
        <f t="shared" si="12"/>
        <v>0</v>
      </c>
      <c r="V32" s="8"/>
      <c r="W32" s="17">
        <v>4</v>
      </c>
      <c r="X32" s="17">
        <v>0</v>
      </c>
      <c r="Y32" s="17">
        <v>6</v>
      </c>
      <c r="Z32" s="17">
        <v>0</v>
      </c>
      <c r="AA32" s="8">
        <f t="shared" si="5"/>
        <v>10</v>
      </c>
      <c r="AB32" s="8">
        <f t="shared" si="6"/>
        <v>0</v>
      </c>
      <c r="AC32" s="8"/>
      <c r="AD32" s="17">
        <v>0</v>
      </c>
      <c r="AE32" s="17">
        <v>3</v>
      </c>
      <c r="AF32" s="8">
        <f t="shared" si="13"/>
        <v>3</v>
      </c>
      <c r="AH32" s="17">
        <f t="shared" si="14"/>
        <v>14</v>
      </c>
      <c r="AI32" s="15">
        <v>49</v>
      </c>
      <c r="AK32" s="6">
        <f t="shared" si="22"/>
        <v>0</v>
      </c>
      <c r="AL32" s="18" t="str">
        <f t="shared" si="23"/>
        <v>-</v>
      </c>
      <c r="AM32" s="18">
        <f t="shared" si="24"/>
        <v>0</v>
      </c>
      <c r="AN32" s="218">
        <f t="shared" si="25"/>
        <v>2.8</v>
      </c>
    </row>
    <row r="33" spans="1:40" x14ac:dyDescent="0.2">
      <c r="A33" s="17">
        <v>50</v>
      </c>
      <c r="B33" s="17"/>
      <c r="C33" s="16">
        <f t="shared" si="9"/>
        <v>46001</v>
      </c>
      <c r="D33" s="17"/>
      <c r="E33" s="16">
        <f t="shared" si="31"/>
        <v>46007</v>
      </c>
      <c r="F33" s="17"/>
      <c r="G33" s="17">
        <v>5</v>
      </c>
      <c r="H33" s="17"/>
      <c r="I33" s="17">
        <v>0</v>
      </c>
      <c r="J33" s="17">
        <v>0</v>
      </c>
      <c r="K33" s="17">
        <v>0</v>
      </c>
      <c r="L33" s="17">
        <v>0</v>
      </c>
      <c r="M33" s="8">
        <f t="shared" si="10"/>
        <v>0</v>
      </c>
      <c r="N33" s="8">
        <f t="shared" si="11"/>
        <v>0</v>
      </c>
      <c r="O33" s="8"/>
      <c r="P33" s="17">
        <v>0</v>
      </c>
      <c r="Q33" s="17">
        <v>0</v>
      </c>
      <c r="R33" s="17">
        <v>2</v>
      </c>
      <c r="S33" s="17">
        <v>1</v>
      </c>
      <c r="T33" s="8">
        <f t="shared" si="18"/>
        <v>2</v>
      </c>
      <c r="U33" s="8">
        <f t="shared" si="12"/>
        <v>1</v>
      </c>
      <c r="V33" s="8"/>
      <c r="W33" s="17">
        <v>1</v>
      </c>
      <c r="X33" s="17">
        <v>0</v>
      </c>
      <c r="Y33" s="17">
        <v>5</v>
      </c>
      <c r="Z33" s="17">
        <v>0</v>
      </c>
      <c r="AA33" s="8">
        <f t="shared" si="5"/>
        <v>6</v>
      </c>
      <c r="AB33" s="8">
        <f t="shared" si="6"/>
        <v>0</v>
      </c>
      <c r="AC33" s="8"/>
      <c r="AD33" s="17">
        <v>1</v>
      </c>
      <c r="AE33" s="17">
        <v>1</v>
      </c>
      <c r="AF33" s="8">
        <f t="shared" si="13"/>
        <v>2</v>
      </c>
      <c r="AH33" s="17">
        <f t="shared" si="14"/>
        <v>10</v>
      </c>
      <c r="AI33" s="15">
        <v>50</v>
      </c>
      <c r="AK33" s="6" t="str">
        <f t="shared" si="22"/>
        <v>-</v>
      </c>
      <c r="AL33" s="18">
        <f t="shared" si="23"/>
        <v>0.5</v>
      </c>
      <c r="AM33" s="18">
        <f t="shared" si="24"/>
        <v>0</v>
      </c>
      <c r="AN33" s="218">
        <f t="shared" si="25"/>
        <v>2</v>
      </c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109</v>
      </c>
      <c r="H35" s="13"/>
      <c r="I35" s="13">
        <f t="shared" ref="I35:N35" si="32">SUM(I5:I34)</f>
        <v>450</v>
      </c>
      <c r="J35" s="13">
        <f t="shared" si="32"/>
        <v>45</v>
      </c>
      <c r="K35" s="23">
        <f t="shared" si="32"/>
        <v>829</v>
      </c>
      <c r="L35" s="13">
        <f t="shared" si="32"/>
        <v>132</v>
      </c>
      <c r="M35" s="23">
        <f t="shared" si="32"/>
        <v>1279</v>
      </c>
      <c r="N35" s="13">
        <f t="shared" si="32"/>
        <v>177</v>
      </c>
      <c r="O35" s="13"/>
      <c r="P35" s="13">
        <f t="shared" ref="P35:U35" si="33">SUM(P5:P34)</f>
        <v>2</v>
      </c>
      <c r="Q35" s="13">
        <f t="shared" si="33"/>
        <v>2</v>
      </c>
      <c r="R35" s="13">
        <f t="shared" si="33"/>
        <v>7</v>
      </c>
      <c r="S35" s="13">
        <f t="shared" si="33"/>
        <v>6</v>
      </c>
      <c r="T35" s="13">
        <f t="shared" si="33"/>
        <v>9</v>
      </c>
      <c r="U35" s="13">
        <f t="shared" si="33"/>
        <v>8</v>
      </c>
      <c r="V35" s="13"/>
      <c r="W35" s="13">
        <f t="shared" ref="W35:AB35" si="34">SUM(W5:W34)</f>
        <v>37</v>
      </c>
      <c r="X35" s="13">
        <f t="shared" si="34"/>
        <v>4</v>
      </c>
      <c r="Y35" s="13">
        <f t="shared" si="34"/>
        <v>388</v>
      </c>
      <c r="Z35" s="13">
        <f t="shared" si="34"/>
        <v>141</v>
      </c>
      <c r="AA35" s="13">
        <f t="shared" si="34"/>
        <v>425</v>
      </c>
      <c r="AB35" s="13">
        <f t="shared" si="34"/>
        <v>145</v>
      </c>
      <c r="AC35" s="13"/>
      <c r="AD35" s="13">
        <f>SUM(AD5:AD34)</f>
        <v>18</v>
      </c>
      <c r="AE35" s="13">
        <f>SUM(AE5:AE34)</f>
        <v>70</v>
      </c>
      <c r="AF35" s="13">
        <f>SUM(AF5:AF34)</f>
        <v>88</v>
      </c>
      <c r="AG35" s="32"/>
      <c r="AH35" s="228">
        <f t="shared" ref="AH35:AH46" si="35">AF35+AA35+T35+M35</f>
        <v>1801</v>
      </c>
      <c r="AI35" s="202"/>
      <c r="AJ35" s="202"/>
      <c r="AK35" s="229">
        <f>IFERROR(N35/M35,"-")</f>
        <v>0.13838936669272869</v>
      </c>
      <c r="AL35" s="229">
        <f>IFERROR(U35/T35,"-")</f>
        <v>0.88888888888888884</v>
      </c>
      <c r="AM35" s="229">
        <f>IFERROR(AB35/AA35,"-")</f>
        <v>0.3411764705882353</v>
      </c>
      <c r="AN35" s="230">
        <f t="shared" ref="AN35" si="36">IFERROR(AH35/G35,"-")</f>
        <v>16.522935779816514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7">AD37+AE37</f>
        <v>55</v>
      </c>
      <c r="AG37" s="7"/>
      <c r="AH37" s="27">
        <f>AF37+AA37+T37+M37</f>
        <v>822</v>
      </c>
      <c r="AK37" s="6">
        <f t="shared" ref="AK37:AK46" si="38">IFERROR(N37/M37,"-")</f>
        <v>0.17231638418079095</v>
      </c>
      <c r="AL37" s="6">
        <f t="shared" ref="AL37:AL46" si="39">IFERROR(U37/T37,"-")</f>
        <v>0.65909090909090906</v>
      </c>
      <c r="AM37" s="6">
        <f t="shared" ref="AM37:AM46" si="40">IFERROR(AB37/AA37,"-")</f>
        <v>0.72615384615384615</v>
      </c>
      <c r="AN37" s="218">
        <f t="shared" ref="AN37:AN48" si="41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2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3">W38+Y38</f>
        <v>468</v>
      </c>
      <c r="AB38" s="28">
        <f t="shared" ref="AB38:AB46" si="44">X38+Z38</f>
        <v>260</v>
      </c>
      <c r="AC38" s="25"/>
      <c r="AD38" s="25">
        <v>15</v>
      </c>
      <c r="AE38" s="25">
        <v>14</v>
      </c>
      <c r="AF38" s="13">
        <f t="shared" si="37"/>
        <v>29</v>
      </c>
      <c r="AG38" s="26"/>
      <c r="AH38" s="27">
        <f>AF38+AA38+T38+M38</f>
        <v>3934</v>
      </c>
      <c r="AK38" s="216">
        <f t="shared" si="38"/>
        <v>9.2366901860166772E-2</v>
      </c>
      <c r="AL38" s="216">
        <f t="shared" si="39"/>
        <v>0.94043887147335425</v>
      </c>
      <c r="AM38" s="216">
        <f t="shared" si="40"/>
        <v>0.55555555555555558</v>
      </c>
      <c r="AN38" s="218">
        <f t="shared" si="41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5">I39+K39</f>
        <v>3195</v>
      </c>
      <c r="N39" s="28">
        <f t="shared" si="42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3"/>
        <v>221</v>
      </c>
      <c r="AB39" s="28">
        <f t="shared" si="44"/>
        <v>75</v>
      </c>
      <c r="AC39" s="25"/>
      <c r="AD39" s="25">
        <v>4</v>
      </c>
      <c r="AE39" s="25">
        <v>18</v>
      </c>
      <c r="AF39" s="13">
        <f t="shared" si="37"/>
        <v>22</v>
      </c>
      <c r="AG39" s="26"/>
      <c r="AH39" s="27">
        <v>3690</v>
      </c>
      <c r="AK39" s="216">
        <f t="shared" si="38"/>
        <v>5.2582159624413143E-2</v>
      </c>
      <c r="AL39" s="216">
        <f t="shared" si="39"/>
        <v>0.90079365079365081</v>
      </c>
      <c r="AM39" s="216">
        <f t="shared" si="40"/>
        <v>0.33936651583710409</v>
      </c>
      <c r="AN39" s="218">
        <f t="shared" si="41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5"/>
        <v>1848</v>
      </c>
      <c r="N40" s="28">
        <f t="shared" ref="N40:N46" si="46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3"/>
        <v>222</v>
      </c>
      <c r="AB40" s="28">
        <f t="shared" si="44"/>
        <v>110</v>
      </c>
      <c r="AC40" s="8"/>
      <c r="AD40" s="8">
        <v>0</v>
      </c>
      <c r="AE40" s="8">
        <v>11</v>
      </c>
      <c r="AF40" s="13">
        <f t="shared" si="37"/>
        <v>11</v>
      </c>
      <c r="AG40" s="7"/>
      <c r="AH40" s="29">
        <f t="shared" si="35"/>
        <v>2454</v>
      </c>
      <c r="AK40" s="216">
        <f t="shared" si="38"/>
        <v>0.16991341991341991</v>
      </c>
      <c r="AL40" s="216">
        <f t="shared" si="39"/>
        <v>0.9463806970509383</v>
      </c>
      <c r="AM40" s="216">
        <f t="shared" si="40"/>
        <v>0.49549549549549549</v>
      </c>
      <c r="AN40" s="218">
        <f t="shared" si="41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5"/>
        <v>411</v>
      </c>
      <c r="N41" s="28">
        <f t="shared" si="46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3"/>
        <v>78</v>
      </c>
      <c r="AB41" s="28">
        <f t="shared" si="44"/>
        <v>15</v>
      </c>
      <c r="AC41" s="8"/>
      <c r="AD41" s="8">
        <v>0</v>
      </c>
      <c r="AE41" s="8">
        <v>14</v>
      </c>
      <c r="AF41" s="13">
        <f t="shared" si="37"/>
        <v>14</v>
      </c>
      <c r="AG41" s="7"/>
      <c r="AH41" s="29">
        <f t="shared" si="35"/>
        <v>507</v>
      </c>
      <c r="AK41" s="216">
        <f t="shared" si="38"/>
        <v>0.16545012165450121</v>
      </c>
      <c r="AL41" s="216">
        <f t="shared" si="39"/>
        <v>1</v>
      </c>
      <c r="AM41" s="216">
        <f t="shared" si="40"/>
        <v>0.19230769230769232</v>
      </c>
      <c r="AN41" s="218">
        <f t="shared" si="41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5"/>
        <v>546</v>
      </c>
      <c r="N42" s="28">
        <f t="shared" si="46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3"/>
        <v>120</v>
      </c>
      <c r="AB42" s="28">
        <f t="shared" si="44"/>
        <v>17</v>
      </c>
      <c r="AC42" s="8"/>
      <c r="AD42" s="8">
        <v>9</v>
      </c>
      <c r="AE42" s="8">
        <v>14</v>
      </c>
      <c r="AF42" s="13">
        <f t="shared" si="37"/>
        <v>23</v>
      </c>
      <c r="AG42" s="7"/>
      <c r="AH42" s="29">
        <f t="shared" si="35"/>
        <v>689</v>
      </c>
      <c r="AK42" s="216">
        <f t="shared" si="38"/>
        <v>0.19047619047619047</v>
      </c>
      <c r="AL42" s="216" t="str">
        <f t="shared" si="39"/>
        <v>-</v>
      </c>
      <c r="AM42" s="216">
        <f t="shared" si="40"/>
        <v>0.14166666666666666</v>
      </c>
      <c r="AN42" s="218">
        <f t="shared" si="41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5"/>
        <v>1079</v>
      </c>
      <c r="N43" s="28">
        <f t="shared" si="46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3"/>
        <v>66</v>
      </c>
      <c r="AB43" s="28">
        <f t="shared" si="44"/>
        <v>26</v>
      </c>
      <c r="AC43" s="28"/>
      <c r="AD43" s="28">
        <v>2</v>
      </c>
      <c r="AE43" s="28">
        <v>16</v>
      </c>
      <c r="AF43" s="13">
        <f t="shared" si="37"/>
        <v>18</v>
      </c>
      <c r="AH43" s="29">
        <f t="shared" si="35"/>
        <v>1163</v>
      </c>
      <c r="AI43" s="15"/>
      <c r="AJ43" s="15"/>
      <c r="AK43" s="216">
        <f t="shared" si="38"/>
        <v>0.17516218721037999</v>
      </c>
      <c r="AL43" s="216" t="str">
        <f t="shared" si="39"/>
        <v>-</v>
      </c>
      <c r="AM43" s="216">
        <f t="shared" si="40"/>
        <v>0.39393939393939392</v>
      </c>
      <c r="AN43" s="218">
        <f t="shared" si="41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5"/>
        <v>208</v>
      </c>
      <c r="N44" s="28">
        <f t="shared" si="46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3"/>
        <v>52</v>
      </c>
      <c r="AB44" s="28">
        <f t="shared" si="44"/>
        <v>24</v>
      </c>
      <c r="AC44" s="28"/>
      <c r="AD44" s="28">
        <v>2</v>
      </c>
      <c r="AE44" s="28">
        <v>7</v>
      </c>
      <c r="AF44" s="13">
        <f t="shared" si="37"/>
        <v>9</v>
      </c>
      <c r="AH44" s="29">
        <f t="shared" si="35"/>
        <v>269</v>
      </c>
      <c r="AK44" s="216">
        <f t="shared" si="38"/>
        <v>0.125</v>
      </c>
      <c r="AL44" s="216" t="str">
        <f t="shared" si="39"/>
        <v>-</v>
      </c>
      <c r="AM44" s="216">
        <f t="shared" si="40"/>
        <v>0.46153846153846156</v>
      </c>
      <c r="AN44" s="218">
        <f t="shared" si="41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5"/>
        <v>154</v>
      </c>
      <c r="N45" s="28">
        <f t="shared" si="46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3"/>
        <v>63</v>
      </c>
      <c r="AB45" s="28">
        <f t="shared" si="44"/>
        <v>41</v>
      </c>
      <c r="AC45" s="28"/>
      <c r="AD45" s="28">
        <v>1</v>
      </c>
      <c r="AE45" s="28">
        <v>9</v>
      </c>
      <c r="AF45" s="13">
        <f t="shared" si="37"/>
        <v>10</v>
      </c>
      <c r="AH45" s="29">
        <f t="shared" si="35"/>
        <v>227</v>
      </c>
      <c r="AK45" s="216">
        <f t="shared" si="38"/>
        <v>0.14285714285714285</v>
      </c>
      <c r="AL45" s="216" t="str">
        <f t="shared" si="39"/>
        <v>-</v>
      </c>
      <c r="AM45" s="216">
        <f t="shared" si="40"/>
        <v>0.65079365079365081</v>
      </c>
      <c r="AN45" s="218">
        <f t="shared" si="41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5"/>
        <v>343</v>
      </c>
      <c r="N46" s="28">
        <f t="shared" si="46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3"/>
        <v>56</v>
      </c>
      <c r="AB46" s="28">
        <f t="shared" si="44"/>
        <v>5</v>
      </c>
      <c r="AC46" s="28"/>
      <c r="AD46" s="23">
        <v>12</v>
      </c>
      <c r="AE46" s="23">
        <v>57</v>
      </c>
      <c r="AF46" s="13">
        <f t="shared" si="37"/>
        <v>69</v>
      </c>
      <c r="AG46" s="7"/>
      <c r="AH46" s="215">
        <f t="shared" si="35"/>
        <v>468</v>
      </c>
      <c r="AI46" s="7"/>
      <c r="AJ46" s="7"/>
      <c r="AK46" s="217">
        <f t="shared" si="38"/>
        <v>0.16618075801749271</v>
      </c>
      <c r="AL46" s="217" t="str">
        <f t="shared" si="39"/>
        <v>-</v>
      </c>
      <c r="AM46" s="217">
        <f t="shared" si="40"/>
        <v>8.9285714285714288E-2</v>
      </c>
      <c r="AN46" s="219">
        <f t="shared" si="41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7">AVERAGE(K37:K40)</f>
        <v>1892.75</v>
      </c>
      <c r="L47" s="28">
        <f t="shared" si="47"/>
        <v>186.5</v>
      </c>
      <c r="M47" s="28">
        <f t="shared" si="47"/>
        <v>2128.75</v>
      </c>
      <c r="N47" s="28">
        <f t="shared" si="47"/>
        <v>207.75</v>
      </c>
      <c r="O47" s="28"/>
      <c r="P47" s="28">
        <f t="shared" si="47"/>
        <v>12.75</v>
      </c>
      <c r="Q47" s="28">
        <f t="shared" si="47"/>
        <v>11</v>
      </c>
      <c r="R47" s="28">
        <f t="shared" si="47"/>
        <v>245.25</v>
      </c>
      <c r="S47" s="28">
        <f t="shared" si="47"/>
        <v>223.5</v>
      </c>
      <c r="T47" s="28">
        <f t="shared" si="47"/>
        <v>258</v>
      </c>
      <c r="U47" s="28">
        <f t="shared" si="47"/>
        <v>234.5</v>
      </c>
      <c r="V47" s="28" t="e">
        <f t="shared" si="47"/>
        <v>#DIV/0!</v>
      </c>
      <c r="W47" s="28">
        <f t="shared" si="47"/>
        <v>13.75</v>
      </c>
      <c r="X47" s="28">
        <f t="shared" si="47"/>
        <v>6.5</v>
      </c>
      <c r="Y47" s="28">
        <f t="shared" si="47"/>
        <v>295.25</v>
      </c>
      <c r="Z47" s="28">
        <f t="shared" si="47"/>
        <v>163.75</v>
      </c>
      <c r="AA47" s="227">
        <f t="shared" si="47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8">AVERAGE(AE37:AE40)</f>
        <v>19.25</v>
      </c>
      <c r="AF47" s="28">
        <f t="shared" si="48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9">AVERAGE(I41:I46)</f>
        <v>54.666666666666664</v>
      </c>
      <c r="J48" s="28">
        <f t="shared" si="49"/>
        <v>6.5</v>
      </c>
      <c r="K48" s="28">
        <f t="shared" si="49"/>
        <v>402.16666666666669</v>
      </c>
      <c r="L48" s="28">
        <f t="shared" si="49"/>
        <v>71.166666666666671</v>
      </c>
      <c r="M48" s="28">
        <f t="shared" si="49"/>
        <v>456.83333333333331</v>
      </c>
      <c r="N48" s="28">
        <f t="shared" si="49"/>
        <v>77.666666666666671</v>
      </c>
      <c r="O48" s="28"/>
      <c r="P48" s="28">
        <f t="shared" si="49"/>
        <v>0.66666666666666663</v>
      </c>
      <c r="Q48" s="28">
        <f t="shared" si="49"/>
        <v>0.66666666666666663</v>
      </c>
      <c r="R48" s="28">
        <f t="shared" si="49"/>
        <v>0</v>
      </c>
      <c r="S48" s="28">
        <f t="shared" si="49"/>
        <v>0</v>
      </c>
      <c r="T48" s="28">
        <f t="shared" si="49"/>
        <v>0.66666666666666663</v>
      </c>
      <c r="U48" s="28">
        <f t="shared" si="49"/>
        <v>0.66666666666666663</v>
      </c>
      <c r="V48" s="28"/>
      <c r="W48" s="28">
        <f t="shared" si="49"/>
        <v>3</v>
      </c>
      <c r="X48" s="28">
        <f t="shared" si="49"/>
        <v>0.5</v>
      </c>
      <c r="Y48" s="28">
        <f t="shared" si="49"/>
        <v>69.5</v>
      </c>
      <c r="Z48" s="28">
        <f t="shared" si="49"/>
        <v>20.833333333333332</v>
      </c>
      <c r="AA48" s="28">
        <f t="shared" si="49"/>
        <v>72.5</v>
      </c>
      <c r="AB48" s="28">
        <f t="shared" si="49"/>
        <v>21.333333333333332</v>
      </c>
      <c r="AC48" s="28"/>
      <c r="AD48" s="28">
        <f t="shared" si="49"/>
        <v>4.333333333333333</v>
      </c>
      <c r="AE48" s="28">
        <f t="shared" si="49"/>
        <v>19.5</v>
      </c>
      <c r="AF48" s="28">
        <f t="shared" si="49"/>
        <v>23.833333333333332</v>
      </c>
      <c r="AG48" s="28"/>
      <c r="AH48" s="28">
        <f t="shared" ref="AH48:AM48" si="50">AVERAGE(AH41:AH46)</f>
        <v>553.83333333333337</v>
      </c>
      <c r="AI48" s="28"/>
      <c r="AJ48" s="28"/>
      <c r="AK48" s="211">
        <f t="shared" si="50"/>
        <v>0.16085440003595122</v>
      </c>
      <c r="AL48" s="211">
        <f t="shared" si="50"/>
        <v>1</v>
      </c>
      <c r="AM48" s="211">
        <f t="shared" si="50"/>
        <v>0.32158859658859656</v>
      </c>
      <c r="AN48" s="220">
        <f t="shared" si="41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59" t="s">
        <v>147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Z13" sqref="Z13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67" t="s">
        <v>127</v>
      </c>
      <c r="AF2" s="267"/>
      <c r="AG2" s="26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5" t="s">
        <v>67</v>
      </c>
      <c r="AF3" s="265" t="s">
        <v>68</v>
      </c>
      <c r="AG3" s="265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6"/>
      <c r="AF4" s="266"/>
      <c r="AG4" s="266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3">
        <f>IFERROR(N6/M6,"-")</f>
        <v>7.512953367875648E-2</v>
      </c>
      <c r="AF6" s="58">
        <f>IFERROR(U6/T6,"-")</f>
        <v>0</v>
      </c>
      <c r="AG6" s="203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 t="shared" si="2"/>
        <v>493</v>
      </c>
      <c r="N8" s="36">
        <f t="shared" si="3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6"/>
        <v>35</v>
      </c>
      <c r="AB8" s="45">
        <f t="shared" si="7"/>
        <v>11</v>
      </c>
      <c r="AD8" s="45">
        <f t="shared" si="8"/>
        <v>530</v>
      </c>
      <c r="AE8" s="203">
        <f t="shared" si="9"/>
        <v>0.16024340770791076</v>
      </c>
      <c r="AF8" s="58">
        <f t="shared" si="10"/>
        <v>1</v>
      </c>
      <c r="AG8" s="203">
        <f t="shared" si="11"/>
        <v>0.31428571428571428</v>
      </c>
      <c r="AH8" s="44">
        <f t="shared" si="12"/>
        <v>106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17</v>
      </c>
      <c r="K9" s="40">
        <v>265</v>
      </c>
      <c r="L9" s="40">
        <v>47</v>
      </c>
      <c r="M9" s="36">
        <f t="shared" si="2"/>
        <v>379</v>
      </c>
      <c r="N9" s="36">
        <f t="shared" si="3"/>
        <v>64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0.16886543535620052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5</v>
      </c>
      <c r="K10" s="40">
        <v>125</v>
      </c>
      <c r="L10" s="40">
        <v>15</v>
      </c>
      <c r="M10" s="36">
        <f t="shared" si="2"/>
        <v>160</v>
      </c>
      <c r="N10" s="36">
        <f t="shared" si="3"/>
        <v>20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117</v>
      </c>
      <c r="Z10" s="44">
        <v>25</v>
      </c>
      <c r="AA10" s="45">
        <f t="shared" si="6"/>
        <v>123</v>
      </c>
      <c r="AB10" s="45">
        <f t="shared" si="7"/>
        <v>27</v>
      </c>
      <c r="AD10" s="45">
        <f t="shared" si="8"/>
        <v>286</v>
      </c>
      <c r="AE10" s="203">
        <f t="shared" si="9"/>
        <v>0.125</v>
      </c>
      <c r="AF10" s="58">
        <f t="shared" si="10"/>
        <v>1</v>
      </c>
      <c r="AG10" s="203">
        <f t="shared" si="11"/>
        <v>0.21951219512195122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2</v>
      </c>
      <c r="K11" s="40">
        <v>79</v>
      </c>
      <c r="L11" s="40">
        <v>12</v>
      </c>
      <c r="M11" s="36">
        <f t="shared" si="2"/>
        <v>107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235</v>
      </c>
      <c r="AE11" s="203">
        <f t="shared" si="9"/>
        <v>0.13084112149532709</v>
      </c>
      <c r="AF11" s="58">
        <f t="shared" si="10"/>
        <v>0</v>
      </c>
      <c r="AG11" s="203">
        <f t="shared" si="11"/>
        <v>0.22047244094488189</v>
      </c>
      <c r="AH11" s="44">
        <f t="shared" si="12"/>
        <v>58.75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12</v>
      </c>
      <c r="J12" s="40">
        <v>2</v>
      </c>
      <c r="K12" s="40">
        <v>21</v>
      </c>
      <c r="L12" s="40">
        <v>2</v>
      </c>
      <c r="M12" s="36">
        <f t="shared" si="2"/>
        <v>33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3</v>
      </c>
      <c r="Y12" s="44">
        <v>80</v>
      </c>
      <c r="Z12" s="44">
        <v>13</v>
      </c>
      <c r="AA12" s="45">
        <f t="shared" si="6"/>
        <v>84</v>
      </c>
      <c r="AB12" s="45">
        <f t="shared" si="7"/>
        <v>16</v>
      </c>
      <c r="AD12" s="45">
        <f t="shared" si="8"/>
        <v>121</v>
      </c>
      <c r="AE12" s="203">
        <f t="shared" si="9"/>
        <v>0.12121212121212122</v>
      </c>
      <c r="AF12" s="58">
        <f t="shared" si="10"/>
        <v>0.5</v>
      </c>
      <c r="AG12" s="203">
        <f t="shared" si="11"/>
        <v>0.19047619047619047</v>
      </c>
      <c r="AH12" s="44">
        <f t="shared" si="12"/>
        <v>24.2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68"/>
      <c r="J17" s="268"/>
      <c r="K17" s="268"/>
      <c r="L17" s="268"/>
      <c r="M17" s="268"/>
      <c r="N17" s="268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614</v>
      </c>
      <c r="J18" s="51">
        <f t="shared" si="15"/>
        <v>47</v>
      </c>
      <c r="K18" s="51">
        <f t="shared" si="15"/>
        <v>1345</v>
      </c>
      <c r="L18" s="51">
        <f t="shared" si="15"/>
        <v>206</v>
      </c>
      <c r="M18" s="51">
        <f t="shared" si="15"/>
        <v>1959</v>
      </c>
      <c r="N18" s="51">
        <f t="shared" si="15"/>
        <v>253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22</v>
      </c>
      <c r="X18" s="51">
        <f t="shared" si="15"/>
        <v>13</v>
      </c>
      <c r="Y18" s="51">
        <f t="shared" si="15"/>
        <v>579</v>
      </c>
      <c r="Z18" s="51">
        <f t="shared" si="15"/>
        <v>155</v>
      </c>
      <c r="AA18" s="51">
        <f t="shared" si="15"/>
        <v>601</v>
      </c>
      <c r="AB18" s="51">
        <f t="shared" si="15"/>
        <v>168</v>
      </c>
      <c r="AC18" s="201"/>
      <c r="AD18" s="222">
        <f>AA18+T18+M18</f>
        <v>2573</v>
      </c>
      <c r="AE18" s="223">
        <f>IFERROR(N18/M18,"-")</f>
        <v>0.12914752424706483</v>
      </c>
      <c r="AF18" s="224">
        <f>IFERROR(U18/T18,"-")</f>
        <v>0.61538461538461542</v>
      </c>
      <c r="AG18" s="223">
        <f>IFERROR(AB18/AA18,"-")</f>
        <v>0.27953410981697169</v>
      </c>
      <c r="AH18" s="225">
        <f>IFERROR(AD18/G18,"-")</f>
        <v>71.472222222222229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5"/>
  <sheetViews>
    <sheetView tabSelected="1" workbookViewId="0">
      <selection activeCell="Y20" sqref="Y20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67" t="s">
        <v>36</v>
      </c>
      <c r="V2" s="267"/>
      <c r="W2" s="267"/>
      <c r="X2" s="26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69" t="s">
        <v>132</v>
      </c>
      <c r="V3" s="269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188</v>
      </c>
      <c r="J6" s="71">
        <v>104</v>
      </c>
      <c r="K6" s="52">
        <f t="shared" ref="K6:K7" si="0">G6+I6</f>
        <v>227</v>
      </c>
      <c r="L6" s="52">
        <f t="shared" ref="L6:L7" si="1">H6+J6</f>
        <v>139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227</v>
      </c>
      <c r="AB6" s="203">
        <f t="shared" ref="AB6:AB7" si="5">IFERROR(L6/K6, "-")</f>
        <v>0.61233480176211452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422</v>
      </c>
      <c r="J7" s="71">
        <v>157</v>
      </c>
      <c r="K7" s="52">
        <f t="shared" si="0"/>
        <v>545</v>
      </c>
      <c r="L7" s="52">
        <f t="shared" si="1"/>
        <v>239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546</v>
      </c>
      <c r="AB7" s="203">
        <f t="shared" si="5"/>
        <v>0.43853211009174314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1194</v>
      </c>
      <c r="J8" s="71">
        <v>266</v>
      </c>
      <c r="K8" s="52">
        <f t="shared" ref="K8:K11" si="11">G8+I8</f>
        <v>2260</v>
      </c>
      <c r="L8" s="52">
        <f t="shared" ref="L8:L11" si="12">H8+J8</f>
        <v>456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2260</v>
      </c>
      <c r="AB8" s="203">
        <f t="shared" ref="AB8:AB15" si="15">IFERROR(L8/K8, "-")</f>
        <v>0.20176991150442478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1053</v>
      </c>
      <c r="H9" s="71">
        <v>245</v>
      </c>
      <c r="I9" s="71">
        <v>1025</v>
      </c>
      <c r="J9" s="71">
        <v>211</v>
      </c>
      <c r="K9" s="36">
        <f t="shared" si="11"/>
        <v>2078</v>
      </c>
      <c r="L9" s="36">
        <f t="shared" si="12"/>
        <v>456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2083</v>
      </c>
      <c r="AB9" s="203">
        <f t="shared" si="15"/>
        <v>0.21944177093358999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70" t="s">
        <v>178</v>
      </c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3039</v>
      </c>
      <c r="H13" s="52">
        <f t="shared" si="22"/>
        <v>695</v>
      </c>
      <c r="I13" s="52">
        <f t="shared" si="22"/>
        <v>4233</v>
      </c>
      <c r="J13" s="52">
        <f t="shared" si="22"/>
        <v>1003</v>
      </c>
      <c r="K13" s="52">
        <f t="shared" si="22"/>
        <v>7272</v>
      </c>
      <c r="L13" s="52">
        <f t="shared" si="22"/>
        <v>1698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>C15+6</f>
        <v>45958</v>
      </c>
      <c r="G15" s="40">
        <v>205</v>
      </c>
      <c r="H15" s="71">
        <v>51</v>
      </c>
      <c r="I15" s="71">
        <v>903</v>
      </c>
      <c r="J15" s="71">
        <v>473</v>
      </c>
      <c r="K15" s="52">
        <f t="shared" ref="K15:L17" si="23">G15+I15</f>
        <v>1108</v>
      </c>
      <c r="L15" s="52">
        <f t="shared" si="23"/>
        <v>524</v>
      </c>
      <c r="M15" s="198"/>
      <c r="N15" s="71">
        <v>0</v>
      </c>
      <c r="O15" s="40">
        <v>0</v>
      </c>
      <c r="P15" s="71">
        <v>3</v>
      </c>
      <c r="Q15" s="71">
        <v>3</v>
      </c>
      <c r="R15" s="52">
        <f t="shared" ref="R15:S17" si="24">N15+P15</f>
        <v>3</v>
      </c>
      <c r="S15" s="52">
        <f t="shared" si="24"/>
        <v>3</v>
      </c>
      <c r="T15" s="53"/>
      <c r="U15" s="52">
        <v>0</v>
      </c>
      <c r="V15" s="52">
        <v>0</v>
      </c>
      <c r="W15" s="52">
        <v>26</v>
      </c>
      <c r="X15" s="36">
        <v>26</v>
      </c>
      <c r="Y15" s="53"/>
      <c r="Z15" s="53">
        <f t="shared" si="4"/>
        <v>1137</v>
      </c>
      <c r="AB15" s="203">
        <f t="shared" si="15"/>
        <v>0.47292418772563177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>C15+7</f>
        <v>45959</v>
      </c>
      <c r="D16" s="193"/>
      <c r="E16" s="87">
        <f>C16+6</f>
        <v>45965</v>
      </c>
      <c r="G16" s="71">
        <v>425</v>
      </c>
      <c r="H16" s="71">
        <v>100</v>
      </c>
      <c r="I16" s="71">
        <v>2132</v>
      </c>
      <c r="J16" s="71">
        <v>411</v>
      </c>
      <c r="K16" s="52">
        <f t="shared" si="23"/>
        <v>2557</v>
      </c>
      <c r="L16" s="52">
        <f t="shared" si="23"/>
        <v>511</v>
      </c>
      <c r="M16" s="198"/>
      <c r="N16" s="71">
        <v>0</v>
      </c>
      <c r="O16" s="71">
        <v>0</v>
      </c>
      <c r="P16" s="71">
        <v>3</v>
      </c>
      <c r="Q16" s="71">
        <v>2</v>
      </c>
      <c r="R16" s="52">
        <f t="shared" si="24"/>
        <v>3</v>
      </c>
      <c r="S16" s="52">
        <f t="shared" si="24"/>
        <v>2</v>
      </c>
      <c r="T16" s="53"/>
      <c r="U16" s="52">
        <v>0</v>
      </c>
      <c r="V16" s="52">
        <v>0</v>
      </c>
      <c r="W16" s="52">
        <v>40</v>
      </c>
      <c r="X16" s="52">
        <v>39</v>
      </c>
      <c r="Y16" s="53"/>
      <c r="Z16" s="53">
        <f t="shared" ref="Z16" si="25">K16+R16+W16</f>
        <v>2600</v>
      </c>
      <c r="AB16" s="203">
        <f t="shared" ref="AB16" si="26">IFERROR(L16/K16, "-")</f>
        <v>0.19984356667970277</v>
      </c>
      <c r="AC16" s="203">
        <f t="shared" ref="AC16" si="27">IFERROR(S16/R16, "-")</f>
        <v>0.66666666666666663</v>
      </c>
      <c r="AD16" s="203">
        <f t="shared" ref="AD16" si="28">IFERROR(X16/W16, "-")</f>
        <v>0.97499999999999998</v>
      </c>
    </row>
    <row r="17" spans="1:30" x14ac:dyDescent="0.2">
      <c r="A17" s="40">
        <v>45</v>
      </c>
      <c r="C17" s="43">
        <f>C16+7</f>
        <v>45966</v>
      </c>
      <c r="D17" s="193"/>
      <c r="E17" s="87">
        <f>C17+6</f>
        <v>45972</v>
      </c>
      <c r="G17" s="71">
        <v>194</v>
      </c>
      <c r="H17" s="71">
        <v>25</v>
      </c>
      <c r="I17" s="71">
        <v>997</v>
      </c>
      <c r="J17" s="71">
        <v>104</v>
      </c>
      <c r="K17" s="52">
        <f t="shared" si="23"/>
        <v>1191</v>
      </c>
      <c r="L17" s="52">
        <f t="shared" si="23"/>
        <v>129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 t="shared" si="24"/>
        <v>0</v>
      </c>
      <c r="S17" s="52">
        <f t="shared" si="24"/>
        <v>0</v>
      </c>
      <c r="T17" s="53"/>
      <c r="U17" s="52">
        <v>1</v>
      </c>
      <c r="V17" s="52">
        <v>1</v>
      </c>
      <c r="W17" s="52">
        <v>30</v>
      </c>
      <c r="X17" s="52">
        <v>28</v>
      </c>
      <c r="Y17" s="199"/>
      <c r="Z17" s="53">
        <f t="shared" ref="Z17" si="29">K17+R17+W17</f>
        <v>1221</v>
      </c>
      <c r="AB17" s="203">
        <f t="shared" ref="AB17" si="30">IFERROR(L17/K17, "-")</f>
        <v>0.10831234256926953</v>
      </c>
      <c r="AC17" s="203" t="str">
        <f t="shared" ref="AC17" si="31">IFERROR(S17/R17, "-")</f>
        <v>-</v>
      </c>
      <c r="AD17" s="203">
        <f t="shared" ref="AD17" si="32">IFERROR(X17/W17, "-")</f>
        <v>0.93333333333333335</v>
      </c>
    </row>
    <row r="18" spans="1:30" x14ac:dyDescent="0.2">
      <c r="A18" s="40">
        <v>46</v>
      </c>
      <c r="C18" s="43">
        <f>C17+7</f>
        <v>45973</v>
      </c>
      <c r="D18" s="193"/>
      <c r="E18" s="87">
        <f>C18+6</f>
        <v>45979</v>
      </c>
      <c r="G18" s="71">
        <v>139</v>
      </c>
      <c r="H18" s="71">
        <v>35</v>
      </c>
      <c r="I18" s="71">
        <v>927</v>
      </c>
      <c r="J18" s="71">
        <v>253</v>
      </c>
      <c r="K18" s="52">
        <f t="shared" ref="K18:K19" si="33">G18+I18</f>
        <v>1066</v>
      </c>
      <c r="L18" s="52">
        <f t="shared" ref="L18:L19" si="34">H18+J18</f>
        <v>288</v>
      </c>
      <c r="M18" s="198"/>
      <c r="N18" s="71">
        <v>0</v>
      </c>
      <c r="O18" s="71">
        <v>0</v>
      </c>
      <c r="P18" s="71">
        <v>11</v>
      </c>
      <c r="Q18" s="71">
        <v>6</v>
      </c>
      <c r="R18" s="52">
        <f t="shared" ref="R18:R19" si="35">N18+P18</f>
        <v>11</v>
      </c>
      <c r="S18" s="52">
        <f t="shared" ref="S18:S19" si="36">O18+Q18</f>
        <v>6</v>
      </c>
      <c r="T18" s="53"/>
      <c r="U18" s="52">
        <v>0</v>
      </c>
      <c r="V18" s="52">
        <v>0</v>
      </c>
      <c r="W18" s="52">
        <v>190</v>
      </c>
      <c r="X18" s="52">
        <v>187</v>
      </c>
      <c r="Y18" s="53"/>
      <c r="Z18" s="53">
        <f t="shared" ref="Z18:Z20" si="37">K18+R18+W18</f>
        <v>1267</v>
      </c>
      <c r="AB18" s="203">
        <f t="shared" ref="AB18:AB19" si="38">IFERROR(L18/K18, "-")</f>
        <v>0.27016885553470921</v>
      </c>
      <c r="AC18" s="203">
        <f t="shared" ref="AC18:AC19" si="39">IFERROR(S18/R18, "-")</f>
        <v>0.54545454545454541</v>
      </c>
      <c r="AD18" s="203">
        <f t="shared" ref="AD18:AD19" si="40">IFERROR(X18/W18, "-")</f>
        <v>0.98421052631578942</v>
      </c>
    </row>
    <row r="19" spans="1:30" x14ac:dyDescent="0.2">
      <c r="A19" s="40">
        <v>47</v>
      </c>
      <c r="C19" s="43">
        <f>C18+7</f>
        <v>45980</v>
      </c>
      <c r="D19" s="193"/>
      <c r="E19" s="87">
        <f>C19+6</f>
        <v>45986</v>
      </c>
      <c r="G19" s="71">
        <v>194</v>
      </c>
      <c r="H19" s="71">
        <v>55</v>
      </c>
      <c r="I19" s="71">
        <v>1422</v>
      </c>
      <c r="J19" s="71">
        <v>323</v>
      </c>
      <c r="K19" s="52">
        <f t="shared" si="33"/>
        <v>1616</v>
      </c>
      <c r="L19" s="52">
        <f t="shared" si="34"/>
        <v>378</v>
      </c>
      <c r="M19" s="198"/>
      <c r="N19" s="71">
        <v>2</v>
      </c>
      <c r="O19" s="71">
        <v>2</v>
      </c>
      <c r="P19" s="71">
        <v>28</v>
      </c>
      <c r="Q19" s="71">
        <v>24</v>
      </c>
      <c r="R19" s="52">
        <f t="shared" si="35"/>
        <v>30</v>
      </c>
      <c r="S19" s="52">
        <f t="shared" si="36"/>
        <v>26</v>
      </c>
      <c r="T19" s="53"/>
      <c r="U19" s="52">
        <v>11</v>
      </c>
      <c r="V19" s="52">
        <v>10</v>
      </c>
      <c r="W19" s="52">
        <v>462</v>
      </c>
      <c r="X19" s="52">
        <v>456</v>
      </c>
      <c r="Y19" s="53"/>
      <c r="Z19" s="53">
        <f t="shared" si="37"/>
        <v>2108</v>
      </c>
      <c r="AB19" s="203">
        <f t="shared" si="38"/>
        <v>0.23391089108910892</v>
      </c>
      <c r="AC19" s="203">
        <f t="shared" si="39"/>
        <v>0.8666666666666667</v>
      </c>
      <c r="AD19" s="203">
        <f t="shared" si="40"/>
        <v>0.98701298701298701</v>
      </c>
    </row>
    <row r="20" spans="1:30" x14ac:dyDescent="0.2">
      <c r="A20" s="40">
        <v>48</v>
      </c>
      <c r="C20" s="43">
        <f>C19+7</f>
        <v>45987</v>
      </c>
      <c r="D20" s="193"/>
      <c r="E20" s="87">
        <f>C20+6</f>
        <v>45993</v>
      </c>
      <c r="G20" s="71">
        <v>9</v>
      </c>
      <c r="H20" s="71">
        <v>1</v>
      </c>
      <c r="I20" s="71">
        <v>55</v>
      </c>
      <c r="J20" s="71">
        <v>4</v>
      </c>
      <c r="K20" s="52">
        <f t="shared" ref="K20" si="41">G20+I20</f>
        <v>64</v>
      </c>
      <c r="L20" s="52">
        <f t="shared" ref="L20" si="42">H20+J20</f>
        <v>5</v>
      </c>
      <c r="M20" s="198"/>
      <c r="N20" s="71">
        <v>0</v>
      </c>
      <c r="O20" s="71">
        <v>0</v>
      </c>
      <c r="P20" s="71">
        <v>0</v>
      </c>
      <c r="Q20" s="71">
        <v>0</v>
      </c>
      <c r="R20" s="52">
        <f t="shared" ref="R20" si="43">N20+P20</f>
        <v>0</v>
      </c>
      <c r="S20" s="52">
        <f t="shared" ref="S20" si="44">O20+Q20</f>
        <v>0</v>
      </c>
      <c r="T20" s="53"/>
      <c r="U20" s="52">
        <v>2</v>
      </c>
      <c r="V20" s="52">
        <v>1</v>
      </c>
      <c r="W20" s="52">
        <v>89</v>
      </c>
      <c r="X20" s="52">
        <v>84</v>
      </c>
      <c r="Y20" s="53"/>
      <c r="Z20" s="53">
        <f t="shared" si="37"/>
        <v>153</v>
      </c>
      <c r="AB20" s="203">
        <f t="shared" ref="AB20" si="45">IFERROR(L20/K20, "-")</f>
        <v>7.8125E-2</v>
      </c>
      <c r="AC20" s="203" t="str">
        <f t="shared" ref="AC20" si="46">IFERROR(S20/R20, "-")</f>
        <v>-</v>
      </c>
      <c r="AD20" s="203">
        <f t="shared" ref="AD20" si="47">IFERROR(X20/W20, "-")</f>
        <v>0.9438202247191011</v>
      </c>
    </row>
    <row r="21" spans="1:30" x14ac:dyDescent="0.2">
      <c r="A21" s="40"/>
      <c r="C21" s="43"/>
      <c r="D21" s="193"/>
      <c r="E21" s="87"/>
      <c r="G21" s="52"/>
      <c r="H21" s="52"/>
      <c r="I21" s="52"/>
      <c r="J21" s="52"/>
      <c r="K21" s="52"/>
      <c r="L21" s="52"/>
      <c r="M21" s="198"/>
      <c r="N21" s="52"/>
      <c r="O21" s="52"/>
      <c r="P21" s="52"/>
      <c r="Q21" s="52"/>
      <c r="R21" s="52"/>
      <c r="S21" s="52"/>
      <c r="T21" s="53"/>
      <c r="U21" s="53"/>
      <c r="V21" s="53"/>
      <c r="W21" s="52"/>
      <c r="X21" s="52"/>
      <c r="Y21" s="53"/>
      <c r="Z21" s="53"/>
      <c r="AB21" s="203"/>
      <c r="AC21" s="203"/>
      <c r="AD21" s="203"/>
    </row>
    <row r="22" spans="1:30" x14ac:dyDescent="0.2">
      <c r="A22" s="83" t="s">
        <v>145</v>
      </c>
      <c r="B22" s="83"/>
      <c r="C22" s="83"/>
      <c r="D22" s="83"/>
      <c r="E22" s="83"/>
      <c r="F22" s="83"/>
      <c r="G22" s="221">
        <f t="shared" ref="G22:K22" si="48">SUM(G15:G21)</f>
        <v>1166</v>
      </c>
      <c r="H22" s="221">
        <f t="shared" si="48"/>
        <v>267</v>
      </c>
      <c r="I22" s="221">
        <f t="shared" si="48"/>
        <v>6436</v>
      </c>
      <c r="J22" s="221">
        <f t="shared" si="48"/>
        <v>1568</v>
      </c>
      <c r="K22" s="221">
        <f t="shared" si="48"/>
        <v>7602</v>
      </c>
      <c r="L22" s="221">
        <f>SUM(L15:L21)</f>
        <v>1835</v>
      </c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208"/>
      <c r="AD22" s="208"/>
    </row>
    <row r="23" spans="1:30" x14ac:dyDescent="0.2">
      <c r="A23" s="254" t="s">
        <v>137</v>
      </c>
      <c r="B23" s="254"/>
      <c r="C23" s="254"/>
      <c r="D23" s="254"/>
      <c r="E23" s="254"/>
      <c r="F23" s="254"/>
      <c r="G23" s="200">
        <f>G13+G22</f>
        <v>4205</v>
      </c>
      <c r="H23" s="200">
        <f t="shared" ref="H23:J23" si="49">H13+H22</f>
        <v>962</v>
      </c>
      <c r="I23" s="200">
        <f t="shared" si="49"/>
        <v>10669</v>
      </c>
      <c r="J23" s="200">
        <f t="shared" si="49"/>
        <v>2571</v>
      </c>
      <c r="K23" s="200">
        <f>K13+K22</f>
        <v>14874</v>
      </c>
      <c r="L23" s="200">
        <f>L13+L22</f>
        <v>3533</v>
      </c>
      <c r="M23" s="200"/>
      <c r="N23" s="200">
        <f>SUM(N5:N21)</f>
        <v>2</v>
      </c>
      <c r="O23" s="200">
        <f t="shared" ref="O23:V23" si="50">SUM(O5:O21)</f>
        <v>2</v>
      </c>
      <c r="P23" s="200">
        <f t="shared" si="50"/>
        <v>45</v>
      </c>
      <c r="Q23" s="200">
        <f t="shared" si="50"/>
        <v>35</v>
      </c>
      <c r="R23" s="200">
        <f t="shared" si="50"/>
        <v>47</v>
      </c>
      <c r="S23" s="200">
        <f t="shared" si="50"/>
        <v>37</v>
      </c>
      <c r="T23" s="200">
        <f t="shared" si="50"/>
        <v>0</v>
      </c>
      <c r="U23" s="200">
        <f t="shared" si="50"/>
        <v>15</v>
      </c>
      <c r="V23" s="200">
        <f t="shared" si="50"/>
        <v>13</v>
      </c>
      <c r="W23" s="200">
        <f>SUM(W5:W21)</f>
        <v>860</v>
      </c>
      <c r="X23" s="200">
        <f>SUM(X5:X21)</f>
        <v>843</v>
      </c>
      <c r="Y23" s="200"/>
      <c r="Z23" s="200">
        <f>SUM(Z5:Z22)</f>
        <v>15781</v>
      </c>
      <c r="AA23" s="200"/>
      <c r="AB23" s="256">
        <f>L23/K23</f>
        <v>0.23752857334946886</v>
      </c>
      <c r="AC23" s="223">
        <f>IFERROR(S23/R23,"-")</f>
        <v>0.78723404255319152</v>
      </c>
      <c r="AD23" s="223">
        <f>X23/W23</f>
        <v>0.98023255813953492</v>
      </c>
    </row>
    <row r="24" spans="1:30" x14ac:dyDescent="0.2">
      <c r="A24" s="239"/>
      <c r="B24" s="239"/>
      <c r="C24" s="239"/>
      <c r="D24" s="239"/>
      <c r="E24" s="239"/>
      <c r="F24" s="239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55"/>
      <c r="AD24" s="255"/>
    </row>
    <row r="25" spans="1:30" ht="14.25" x14ac:dyDescent="0.2">
      <c r="A25" s="83" t="s">
        <v>157</v>
      </c>
      <c r="B25" s="83"/>
      <c r="C25" s="83"/>
      <c r="D25" s="83"/>
      <c r="E25" s="83"/>
      <c r="F25" s="83"/>
      <c r="G25" s="52">
        <v>1378</v>
      </c>
      <c r="H25" s="52">
        <v>315</v>
      </c>
      <c r="I25" s="52">
        <v>5117</v>
      </c>
      <c r="J25" s="52">
        <v>1092</v>
      </c>
      <c r="K25" s="52">
        <v>6495</v>
      </c>
      <c r="L25" s="52">
        <v>1407</v>
      </c>
      <c r="M25" s="198"/>
      <c r="N25" s="52">
        <v>10</v>
      </c>
      <c r="O25" s="52">
        <v>9</v>
      </c>
      <c r="P25" s="52">
        <v>1249</v>
      </c>
      <c r="Q25" s="52">
        <v>1090</v>
      </c>
      <c r="R25" s="52">
        <v>1259</v>
      </c>
      <c r="S25" s="52">
        <v>1099</v>
      </c>
      <c r="T25" s="52"/>
      <c r="U25" s="52">
        <v>164</v>
      </c>
      <c r="V25" s="52">
        <v>163</v>
      </c>
      <c r="W25" s="52">
        <v>1877</v>
      </c>
      <c r="X25" s="52">
        <v>1842</v>
      </c>
      <c r="Y25" s="52"/>
      <c r="Z25" s="52">
        <f>W25+R25+K25</f>
        <v>9631</v>
      </c>
      <c r="AB25" s="208">
        <f>L25/K25</f>
        <v>0.21662817551963048</v>
      </c>
      <c r="AC25" s="208">
        <f>S25/R25</f>
        <v>0.87291501191421761</v>
      </c>
      <c r="AD25" s="208">
        <f>X25/W25</f>
        <v>0.98135322322855623</v>
      </c>
    </row>
    <row r="26" spans="1:30" s="33" customFormat="1" ht="14.25" customHeight="1" x14ac:dyDescent="0.2">
      <c r="A26" s="83" t="s">
        <v>158</v>
      </c>
      <c r="B26" s="83"/>
      <c r="C26" s="83"/>
      <c r="D26" s="83"/>
      <c r="G26" s="52">
        <v>1942</v>
      </c>
      <c r="H26" s="52">
        <v>400</v>
      </c>
      <c r="I26" s="52">
        <v>13595</v>
      </c>
      <c r="J26" s="52">
        <v>2421</v>
      </c>
      <c r="K26" s="52">
        <f>G26+I26</f>
        <v>15537</v>
      </c>
      <c r="L26" s="52">
        <f>H26+J26</f>
        <v>2821</v>
      </c>
      <c r="M26" s="198"/>
      <c r="N26" s="52">
        <v>123</v>
      </c>
      <c r="O26" s="52">
        <v>69</v>
      </c>
      <c r="P26" s="52">
        <v>2425</v>
      </c>
      <c r="Q26" s="52">
        <v>2385</v>
      </c>
      <c r="R26" s="52">
        <f>N26+P26</f>
        <v>2548</v>
      </c>
      <c r="S26" s="52">
        <f>O26+Q26</f>
        <v>2454</v>
      </c>
      <c r="T26" s="198"/>
      <c r="U26" s="194">
        <v>80</v>
      </c>
      <c r="V26" s="194">
        <v>79</v>
      </c>
      <c r="W26" s="52">
        <v>1497</v>
      </c>
      <c r="X26" s="52">
        <v>1457</v>
      </c>
      <c r="Y26" s="52"/>
      <c r="Z26" s="52">
        <f>W26+R26+K26</f>
        <v>19582</v>
      </c>
      <c r="AA26"/>
      <c r="AB26" s="208">
        <f>L26/K26</f>
        <v>0.18156658299543027</v>
      </c>
      <c r="AC26" s="208">
        <f>S26/R26</f>
        <v>0.96310832025117743</v>
      </c>
      <c r="AD26" s="208">
        <f>X26/W26</f>
        <v>0.97327989311957253</v>
      </c>
    </row>
    <row r="27" spans="1:30" ht="14.25" x14ac:dyDescent="0.2">
      <c r="A27" s="83" t="s">
        <v>159</v>
      </c>
      <c r="B27" s="83"/>
      <c r="C27" s="83"/>
      <c r="D27" s="83"/>
      <c r="E27"/>
      <c r="G27" s="52">
        <v>1324</v>
      </c>
      <c r="H27" s="52">
        <v>186</v>
      </c>
      <c r="I27" s="52">
        <v>6686</v>
      </c>
      <c r="J27" s="52">
        <v>501</v>
      </c>
      <c r="K27" s="52">
        <v>8010</v>
      </c>
      <c r="L27" s="52">
        <v>687</v>
      </c>
      <c r="M27" s="198"/>
      <c r="N27" s="52">
        <v>263</v>
      </c>
      <c r="O27" s="52">
        <v>263</v>
      </c>
      <c r="P27" s="52">
        <v>3241</v>
      </c>
      <c r="Q27" s="52">
        <v>3124</v>
      </c>
      <c r="R27" s="52">
        <v>3504</v>
      </c>
      <c r="S27" s="52">
        <v>3387</v>
      </c>
      <c r="T27" s="198"/>
      <c r="U27" s="194">
        <v>29</v>
      </c>
      <c r="V27" s="194">
        <v>29</v>
      </c>
      <c r="W27" s="52">
        <v>1047</v>
      </c>
      <c r="X27" s="52">
        <v>992</v>
      </c>
      <c r="Y27" s="52"/>
      <c r="Z27" s="52">
        <f>W27+R27+K27</f>
        <v>12561</v>
      </c>
      <c r="AB27" s="208">
        <v>8.576779026217228E-2</v>
      </c>
      <c r="AC27" s="208">
        <v>0.96660958904109584</v>
      </c>
      <c r="AD27" s="208">
        <v>0.94746895893027694</v>
      </c>
    </row>
    <row r="28" spans="1:30" ht="14.25" x14ac:dyDescent="0.2">
      <c r="A28" s="83" t="s">
        <v>160</v>
      </c>
      <c r="B28" s="83"/>
      <c r="C28" s="83"/>
      <c r="D28" s="83"/>
      <c r="E28" s="83"/>
      <c r="F28" s="83"/>
      <c r="G28" s="52">
        <v>417</v>
      </c>
      <c r="H28" s="52">
        <v>0</v>
      </c>
      <c r="I28" s="52">
        <v>7287</v>
      </c>
      <c r="J28" s="52">
        <v>1630</v>
      </c>
      <c r="K28" s="52">
        <v>7973</v>
      </c>
      <c r="L28" s="52">
        <v>1630</v>
      </c>
      <c r="M28" s="198"/>
      <c r="N28" s="52">
        <v>148</v>
      </c>
      <c r="O28" s="52">
        <v>147</v>
      </c>
      <c r="P28" s="52">
        <v>2234</v>
      </c>
      <c r="Q28" s="52">
        <v>2168</v>
      </c>
      <c r="R28" s="52">
        <f>N28+P28</f>
        <v>2382</v>
      </c>
      <c r="S28" s="52">
        <f>O28+Q28</f>
        <v>2315</v>
      </c>
      <c r="T28" s="198"/>
      <c r="U28" s="194">
        <v>11</v>
      </c>
      <c r="V28" s="194">
        <v>11</v>
      </c>
      <c r="W28" s="52">
        <v>1433</v>
      </c>
      <c r="X28" s="52">
        <v>1362</v>
      </c>
      <c r="Y28" s="53"/>
      <c r="Z28" s="52">
        <f>W28+R28+K28</f>
        <v>11788</v>
      </c>
      <c r="AB28" s="208">
        <v>0.20443998494920357</v>
      </c>
      <c r="AC28" s="208">
        <v>0.97188417960553919</v>
      </c>
      <c r="AD28" s="208">
        <v>0.95045359385903694</v>
      </c>
    </row>
    <row r="29" spans="1:30" ht="14.25" x14ac:dyDescent="0.2">
      <c r="A29" s="83" t="s">
        <v>161</v>
      </c>
      <c r="B29" s="83"/>
      <c r="C29" s="83"/>
      <c r="D29" s="83"/>
      <c r="E29" s="83"/>
      <c r="F29" s="83"/>
      <c r="G29" s="52">
        <v>3555</v>
      </c>
      <c r="H29" s="52">
        <v>751</v>
      </c>
      <c r="I29" s="52">
        <v>4808</v>
      </c>
      <c r="J29" s="52">
        <v>1068</v>
      </c>
      <c r="K29" s="52">
        <v>8363</v>
      </c>
      <c r="L29" s="52">
        <v>1819</v>
      </c>
      <c r="M29" s="198"/>
      <c r="N29" s="52">
        <v>1375</v>
      </c>
      <c r="O29" s="52">
        <v>1357</v>
      </c>
      <c r="P29" s="52">
        <v>959</v>
      </c>
      <c r="Q29" s="52">
        <v>922</v>
      </c>
      <c r="R29" s="52">
        <v>2333</v>
      </c>
      <c r="S29" s="52">
        <v>2279</v>
      </c>
      <c r="T29" s="198"/>
      <c r="U29" s="194">
        <v>42</v>
      </c>
      <c r="V29" s="194">
        <v>41</v>
      </c>
      <c r="W29" s="52">
        <v>590</v>
      </c>
      <c r="X29" s="52">
        <v>558</v>
      </c>
      <c r="Y29" s="53"/>
      <c r="Z29" s="52">
        <f t="shared" ref="Z29:Z34" si="51">W29+R29+K29</f>
        <v>11286</v>
      </c>
      <c r="AB29" s="208">
        <f t="shared" ref="AB29:AB34" si="52">L29/K29</f>
        <v>0.21750567977998325</v>
      </c>
      <c r="AC29" s="208">
        <f t="shared" ref="AC29:AC34" si="53">S29/R29</f>
        <v>0.97685383626232314</v>
      </c>
      <c r="AD29" s="208">
        <f t="shared" ref="AD29:AD34" si="54">X29/W29</f>
        <v>0.94576271186440675</v>
      </c>
    </row>
    <row r="30" spans="1:30" ht="14.25" x14ac:dyDescent="0.2">
      <c r="A30" s="83" t="s">
        <v>162</v>
      </c>
      <c r="B30" s="83"/>
      <c r="C30" s="83"/>
      <c r="D30" s="83"/>
      <c r="E30" s="83"/>
      <c r="F30" s="83"/>
      <c r="G30" s="52">
        <v>297</v>
      </c>
      <c r="H30" s="52">
        <v>64</v>
      </c>
      <c r="I30" s="52">
        <v>5767</v>
      </c>
      <c r="J30" s="52">
        <v>1288</v>
      </c>
      <c r="K30" s="52">
        <f>G30+I30</f>
        <v>6064</v>
      </c>
      <c r="L30" s="52">
        <f>H30+J30</f>
        <v>1352</v>
      </c>
      <c r="M30" s="198"/>
      <c r="N30" s="52">
        <v>6</v>
      </c>
      <c r="O30" s="52">
        <v>5</v>
      </c>
      <c r="P30" s="52">
        <v>643</v>
      </c>
      <c r="Q30" s="52">
        <v>602</v>
      </c>
      <c r="R30" s="52">
        <f>N30+P30</f>
        <v>649</v>
      </c>
      <c r="S30" s="52">
        <f>O30+Q30</f>
        <v>607</v>
      </c>
      <c r="T30" s="198"/>
      <c r="U30" s="194">
        <v>10</v>
      </c>
      <c r="V30" s="194">
        <v>9</v>
      </c>
      <c r="W30" s="52">
        <v>386</v>
      </c>
      <c r="X30" s="52">
        <v>370</v>
      </c>
      <c r="Y30" s="53"/>
      <c r="Z30" s="52">
        <f t="shared" si="51"/>
        <v>7099</v>
      </c>
      <c r="AB30" s="208">
        <f t="shared" si="52"/>
        <v>0.22295514511873352</v>
      </c>
      <c r="AC30" s="208">
        <f t="shared" si="53"/>
        <v>0.93528505392912176</v>
      </c>
      <c r="AD30" s="208">
        <f t="shared" si="54"/>
        <v>0.95854922279792742</v>
      </c>
    </row>
    <row r="31" spans="1:30" ht="14.25" x14ac:dyDescent="0.2">
      <c r="A31" s="83" t="s">
        <v>163</v>
      </c>
      <c r="B31" s="83"/>
      <c r="C31" s="83"/>
      <c r="D31" s="83"/>
      <c r="E31" s="83"/>
      <c r="F31" s="83"/>
      <c r="G31" s="52">
        <v>924</v>
      </c>
      <c r="H31" s="52">
        <v>185</v>
      </c>
      <c r="I31" s="52">
        <v>9297</v>
      </c>
      <c r="J31" s="52">
        <v>2075</v>
      </c>
      <c r="K31" s="52">
        <f>G31+I31</f>
        <v>10221</v>
      </c>
      <c r="L31" s="52">
        <f>H31+J31</f>
        <v>2260</v>
      </c>
      <c r="M31" s="198"/>
      <c r="N31" s="52">
        <v>186</v>
      </c>
      <c r="O31" s="52">
        <v>185</v>
      </c>
      <c r="P31" s="52">
        <v>556</v>
      </c>
      <c r="Q31" s="52">
        <v>515</v>
      </c>
      <c r="R31" s="52">
        <f>N31+P31</f>
        <v>742</v>
      </c>
      <c r="S31" s="52">
        <f>O31+Q31</f>
        <v>700</v>
      </c>
      <c r="T31" s="198"/>
      <c r="U31" s="194">
        <v>14</v>
      </c>
      <c r="V31" s="194">
        <v>13</v>
      </c>
      <c r="W31" s="52">
        <v>1869</v>
      </c>
      <c r="X31" s="52">
        <v>1859</v>
      </c>
      <c r="Y31" s="53"/>
      <c r="Z31" s="52">
        <f t="shared" si="51"/>
        <v>12832</v>
      </c>
      <c r="AB31" s="208">
        <f t="shared" si="52"/>
        <v>0.22111339399276</v>
      </c>
      <c r="AC31" s="208">
        <f t="shared" si="53"/>
        <v>0.94339622641509435</v>
      </c>
      <c r="AD31" s="208">
        <f t="shared" si="54"/>
        <v>0.99464954521134297</v>
      </c>
    </row>
    <row r="32" spans="1:30" ht="14.25" x14ac:dyDescent="0.2">
      <c r="A32" s="24" t="s">
        <v>164</v>
      </c>
      <c r="B32" s="83"/>
      <c r="C32" s="83"/>
      <c r="D32" s="83"/>
      <c r="E32" s="83"/>
      <c r="F32" s="83"/>
      <c r="G32" s="52">
        <v>2197</v>
      </c>
      <c r="H32" s="52">
        <v>478</v>
      </c>
      <c r="I32" s="52">
        <v>4814</v>
      </c>
      <c r="J32" s="52">
        <v>1074</v>
      </c>
      <c r="K32" s="52">
        <v>7011</v>
      </c>
      <c r="L32" s="52">
        <v>1552</v>
      </c>
      <c r="M32" s="198"/>
      <c r="N32" s="52">
        <v>170</v>
      </c>
      <c r="O32" s="52">
        <v>168</v>
      </c>
      <c r="P32" s="52">
        <v>252</v>
      </c>
      <c r="Q32" s="52">
        <v>229</v>
      </c>
      <c r="R32" s="52">
        <v>422</v>
      </c>
      <c r="S32" s="52">
        <v>397</v>
      </c>
      <c r="T32" s="198"/>
      <c r="U32" s="194">
        <v>38</v>
      </c>
      <c r="V32" s="194">
        <v>28</v>
      </c>
      <c r="W32" s="52">
        <v>2049</v>
      </c>
      <c r="X32" s="52">
        <v>1996</v>
      </c>
      <c r="Y32" s="53"/>
      <c r="Z32" s="52">
        <f t="shared" si="51"/>
        <v>9482</v>
      </c>
      <c r="AB32" s="208">
        <f t="shared" si="52"/>
        <v>0.22136642419055769</v>
      </c>
      <c r="AC32" s="208">
        <f t="shared" si="53"/>
        <v>0.94075829383886256</v>
      </c>
      <c r="AD32" s="208">
        <f t="shared" si="54"/>
        <v>0.97413372376769158</v>
      </c>
    </row>
    <row r="33" spans="1:30" ht="14.25" x14ac:dyDescent="0.2">
      <c r="A33" s="24" t="s">
        <v>165</v>
      </c>
      <c r="B33" s="83"/>
      <c r="C33" s="83"/>
      <c r="D33" s="83"/>
      <c r="E33" s="83"/>
      <c r="F33" s="83"/>
      <c r="G33" s="52">
        <f>277+454</f>
        <v>731</v>
      </c>
      <c r="H33" s="52">
        <f>55+424</f>
        <v>479</v>
      </c>
      <c r="I33" s="52">
        <f>1830+1089</f>
        <v>2919</v>
      </c>
      <c r="J33" s="52">
        <f>424+223</f>
        <v>647</v>
      </c>
      <c r="K33" s="52">
        <f>G33+I33</f>
        <v>3650</v>
      </c>
      <c r="L33" s="52">
        <f>H33+J33</f>
        <v>1126</v>
      </c>
      <c r="M33" s="198"/>
      <c r="N33" s="52">
        <v>45</v>
      </c>
      <c r="O33" s="52">
        <v>45</v>
      </c>
      <c r="P33" s="52">
        <v>482</v>
      </c>
      <c r="Q33" s="52">
        <v>408</v>
      </c>
      <c r="R33" s="52">
        <f>N33+P33</f>
        <v>527</v>
      </c>
      <c r="S33" s="52">
        <f>O33+Q33</f>
        <v>453</v>
      </c>
      <c r="T33" s="198"/>
      <c r="U33" s="194">
        <v>34</v>
      </c>
      <c r="V33" s="194">
        <v>29</v>
      </c>
      <c r="W33" s="52">
        <v>1574</v>
      </c>
      <c r="X33" s="52">
        <v>1557</v>
      </c>
      <c r="Y33" s="53"/>
      <c r="Z33" s="52">
        <f t="shared" si="51"/>
        <v>5751</v>
      </c>
      <c r="AB33" s="208">
        <f t="shared" si="52"/>
        <v>0.30849315068493149</v>
      </c>
      <c r="AC33" s="208">
        <f t="shared" si="53"/>
        <v>0.85958254269449719</v>
      </c>
      <c r="AD33" s="208">
        <f t="shared" si="54"/>
        <v>0.98919949174078781</v>
      </c>
    </row>
    <row r="34" spans="1:30" ht="14.25" x14ac:dyDescent="0.2">
      <c r="A34" s="24" t="s">
        <v>166</v>
      </c>
      <c r="B34" s="83"/>
      <c r="C34" s="83"/>
      <c r="D34" s="83"/>
      <c r="E34" s="83"/>
      <c r="F34" s="83"/>
      <c r="G34" s="52">
        <v>546</v>
      </c>
      <c r="H34" s="52">
        <v>104</v>
      </c>
      <c r="I34" s="52">
        <v>4795</v>
      </c>
      <c r="J34" s="52">
        <v>1058</v>
      </c>
      <c r="K34" s="52">
        <f>G34+I34</f>
        <v>5341</v>
      </c>
      <c r="L34" s="52">
        <f>J34+H34</f>
        <v>1162</v>
      </c>
      <c r="M34" s="198"/>
      <c r="N34" s="52">
        <v>355</v>
      </c>
      <c r="O34" s="52">
        <v>343</v>
      </c>
      <c r="P34" s="52">
        <v>2982</v>
      </c>
      <c r="Q34" s="52">
        <v>2697</v>
      </c>
      <c r="R34" s="52">
        <f>P34+N34</f>
        <v>3337</v>
      </c>
      <c r="S34" s="52">
        <f>Q34+O34</f>
        <v>3040</v>
      </c>
      <c r="T34" s="198"/>
      <c r="U34" s="194">
        <v>210</v>
      </c>
      <c r="V34" s="194">
        <v>200</v>
      </c>
      <c r="W34" s="52">
        <f>2986+107+77+66</f>
        <v>3236</v>
      </c>
      <c r="X34" s="52">
        <f>2954+106+75+65</f>
        <v>3200</v>
      </c>
      <c r="Y34" s="52"/>
      <c r="Z34" s="52">
        <f t="shared" si="51"/>
        <v>11914</v>
      </c>
      <c r="AB34" s="208">
        <f t="shared" si="52"/>
        <v>0.21756225425950196</v>
      </c>
      <c r="AC34" s="208">
        <f t="shared" si="53"/>
        <v>0.9109979023074618</v>
      </c>
      <c r="AD34" s="208">
        <f t="shared" si="54"/>
        <v>0.9888751545117429</v>
      </c>
    </row>
    <row r="35" spans="1:30" x14ac:dyDescent="0.2">
      <c r="A35" s="40" t="s">
        <v>62</v>
      </c>
      <c r="B35" s="40"/>
      <c r="C35" s="40"/>
      <c r="D35" s="40"/>
      <c r="E35" s="40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30" x14ac:dyDescent="0.2">
      <c r="A36" s="56" t="s">
        <v>124</v>
      </c>
      <c r="B36" s="40"/>
      <c r="C36" s="40"/>
      <c r="D36" s="40"/>
      <c r="E36" s="40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30" x14ac:dyDescent="0.2">
      <c r="A37" s="56" t="s">
        <v>125</v>
      </c>
      <c r="D37" s="56"/>
      <c r="E37" s="5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30" x14ac:dyDescent="0.2">
      <c r="A38" s="56" t="s">
        <v>135</v>
      </c>
      <c r="B38" s="56"/>
      <c r="C38" s="56"/>
      <c r="D38" s="56"/>
      <c r="E38" s="56"/>
    </row>
    <row r="39" spans="1:30" x14ac:dyDescent="0.2">
      <c r="A39" s="60" t="s">
        <v>126</v>
      </c>
      <c r="B39" s="56"/>
      <c r="C39" s="56"/>
      <c r="D39" s="56"/>
      <c r="E39" s="56"/>
    </row>
    <row r="40" spans="1:30" x14ac:dyDescent="0.2">
      <c r="A40" s="31" t="s">
        <v>154</v>
      </c>
      <c r="B40" s="56"/>
      <c r="C40" s="56"/>
      <c r="D40" s="56"/>
      <c r="E40" s="56"/>
    </row>
    <row r="41" spans="1:30" x14ac:dyDescent="0.2">
      <c r="A41" s="31" t="s">
        <v>155</v>
      </c>
    </row>
    <row r="42" spans="1:30" x14ac:dyDescent="0.2">
      <c r="A42" s="15" t="s">
        <v>156</v>
      </c>
    </row>
    <row r="45" spans="1:30" x14ac:dyDescent="0.2">
      <c r="P45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67" t="s">
        <v>75</v>
      </c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35"/>
      <c r="S2" s="267" t="s">
        <v>75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35"/>
      <c r="AE2" s="267" t="s">
        <v>75</v>
      </c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35"/>
      <c r="AQ2" s="267" t="s">
        <v>75</v>
      </c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68">
        <v>2015</v>
      </c>
      <c r="AX2" s="268"/>
      <c r="AY2" s="268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68">
        <v>2018</v>
      </c>
      <c r="BJ2" s="268"/>
      <c r="BK2" s="268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75" t="s">
        <v>92</v>
      </c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106"/>
      <c r="Q2" s="275" t="s">
        <v>92</v>
      </c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107"/>
      <c r="AC2" s="275" t="s">
        <v>92</v>
      </c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O2" s="276" t="s">
        <v>92</v>
      </c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77">
        <v>2022</v>
      </c>
      <c r="BZ3" s="278"/>
      <c r="CA3" s="278"/>
      <c r="CC3" s="278">
        <v>2023</v>
      </c>
      <c r="CD3" s="278"/>
      <c r="CE3" s="278"/>
      <c r="CG3" s="278">
        <v>2024</v>
      </c>
      <c r="CH3" s="278"/>
      <c r="CI3" s="278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3" t="s">
        <v>102</v>
      </c>
      <c r="BF12" s="284"/>
      <c r="BG12" s="285"/>
      <c r="BH12" s="137"/>
      <c r="BI12" s="288" t="s">
        <v>102</v>
      </c>
      <c r="BJ12" s="284"/>
      <c r="BK12" s="289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6"/>
      <c r="BF13" s="286"/>
      <c r="BG13" s="287"/>
      <c r="BH13" s="137"/>
      <c r="BI13" s="290"/>
      <c r="BJ13" s="286"/>
      <c r="BK13" s="291"/>
      <c r="BM13" s="292" t="s">
        <v>108</v>
      </c>
      <c r="BN13" s="293"/>
      <c r="BO13" s="294"/>
      <c r="BQ13" s="292" t="s">
        <v>108</v>
      </c>
      <c r="BR13" s="293"/>
      <c r="BS13" s="294"/>
      <c r="BU13" s="295" t="s">
        <v>108</v>
      </c>
      <c r="BV13" s="296"/>
      <c r="BW13" s="297"/>
      <c r="BX13" s="162"/>
      <c r="BY13" s="279" t="s">
        <v>108</v>
      </c>
      <c r="BZ13" s="279"/>
      <c r="CA13" s="279"/>
      <c r="CB13" s="162"/>
      <c r="CC13" s="178">
        <v>3626</v>
      </c>
      <c r="CD13" s="281" t="s">
        <v>108</v>
      </c>
      <c r="CE13" s="282"/>
      <c r="CG13" s="279" t="s">
        <v>108</v>
      </c>
      <c r="CH13" s="279"/>
      <c r="CI13" s="279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80" t="s">
        <v>115</v>
      </c>
      <c r="AL36" s="280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80"/>
      <c r="AL37" s="280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80"/>
      <c r="AL38" s="280"/>
      <c r="AV38" s="120"/>
      <c r="BD38" s="120"/>
      <c r="CC38" t="s">
        <v>117</v>
      </c>
      <c r="CG38" t="s">
        <v>117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2026-01-02T23:19:14Z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