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57" documentId="8_{4B027F4A-C783-497D-A666-B206722FA7E8}" xr6:coauthVersionLast="47" xr6:coauthVersionMax="47" xr10:uidLastSave="{30E12F73-6BB0-435F-9F8A-4BCD1DB909D5}"/>
  <bookViews>
    <workbookView xWindow="-120" yWindow="-120" windowWidth="19440" windowHeight="15000" firstSheet="1" activeTab="2"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3" l="1"/>
  <c r="K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26"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AC17" i="13" s="1"/>
  <c r="R17" i="13"/>
  <c r="L17" i="13"/>
  <c r="AB17" i="13" s="1"/>
  <c r="K17" i="13"/>
  <c r="Z17" i="13" s="1"/>
  <c r="S16" i="13"/>
  <c r="AC16" i="13" s="1"/>
  <c r="R16" i="13"/>
  <c r="L16" i="13"/>
  <c r="AB16" i="13" s="1"/>
  <c r="K16" i="13"/>
  <c r="S15" i="13"/>
  <c r="AC15" i="13" s="1"/>
  <c r="R15" i="13"/>
  <c r="L15" i="13"/>
  <c r="AB15" i="13" s="1"/>
  <c r="K15" i="13"/>
  <c r="S14" i="13"/>
  <c r="AC14" i="13" s="1"/>
  <c r="R14" i="13"/>
  <c r="L14" i="13"/>
  <c r="AB14" i="13" s="1"/>
  <c r="K14" i="13"/>
  <c r="J12" i="13"/>
  <c r="I12" i="13"/>
  <c r="H12" i="13"/>
  <c r="G12" i="13"/>
  <c r="S11" i="13"/>
  <c r="AC11" i="13" s="1"/>
  <c r="R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B11" i="13" l="1"/>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D13" i="9" l="1"/>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T26" i="8"/>
  <c r="U26" i="8"/>
  <c r="AL26" i="8" s="1"/>
  <c r="T27" i="8"/>
  <c r="U27" i="8"/>
  <c r="AL27" i="8" s="1"/>
  <c r="T28" i="8"/>
  <c r="U28" i="8"/>
  <c r="AL28" i="8" s="1"/>
  <c r="T29" i="8"/>
  <c r="U29" i="8"/>
  <c r="T30" i="8"/>
  <c r="U30" i="8"/>
  <c r="T31" i="8"/>
  <c r="U31" i="8"/>
  <c r="AL31" i="8" s="1"/>
  <c r="T32" i="8"/>
  <c r="U32" i="8"/>
  <c r="AL32" i="8" s="1"/>
  <c r="T34" i="8"/>
  <c r="U34" i="8"/>
  <c r="AL34" i="8" s="1"/>
  <c r="M25" i="8"/>
  <c r="N25" i="8"/>
  <c r="M26" i="8"/>
  <c r="N26" i="8"/>
  <c r="M27" i="8"/>
  <c r="N27" i="8"/>
  <c r="M28" i="8"/>
  <c r="N28" i="8"/>
  <c r="AK28" i="8" s="1"/>
  <c r="M29" i="8"/>
  <c r="N29" i="8"/>
  <c r="AK29" i="8" s="1"/>
  <c r="M30" i="8"/>
  <c r="N30" i="8"/>
  <c r="AK30" i="8" s="1"/>
  <c r="M31" i="8"/>
  <c r="N31" i="8"/>
  <c r="AK31" i="8" s="1"/>
  <c r="M32" i="8"/>
  <c r="N32" i="8"/>
  <c r="M34" i="8"/>
  <c r="N34" i="8"/>
  <c r="G35" i="8"/>
  <c r="M23" i="8"/>
  <c r="N23" i="8"/>
  <c r="T23" i="8"/>
  <c r="U23" i="8"/>
  <c r="AA23" i="8"/>
  <c r="AB23" i="8"/>
  <c r="AF23" i="8"/>
  <c r="M24" i="8"/>
  <c r="N24" i="8"/>
  <c r="T24" i="8"/>
  <c r="U24" i="8"/>
  <c r="AF24" i="8"/>
  <c r="AL25" i="8" l="1"/>
  <c r="AK25" i="8"/>
  <c r="AM24" i="8"/>
  <c r="AL23" i="8"/>
  <c r="AK23" i="8"/>
  <c r="AM23" i="8"/>
  <c r="AL24" i="8"/>
  <c r="AK34" i="8"/>
  <c r="AK27" i="8"/>
  <c r="AL30" i="8"/>
  <c r="AM34" i="8"/>
  <c r="AM26" i="8"/>
  <c r="AK24" i="8"/>
  <c r="AK32" i="8"/>
  <c r="AK26" i="8"/>
  <c r="AL29" i="8"/>
  <c r="AM25" i="8"/>
  <c r="AH33" i="8"/>
  <c r="AH23" i="8"/>
  <c r="AN23" i="8" s="1"/>
  <c r="AH34" i="8"/>
  <c r="AH32" i="8"/>
  <c r="AH31" i="8"/>
  <c r="AH30" i="8"/>
  <c r="AH29" i="8"/>
  <c r="AH28" i="8"/>
  <c r="AH27" i="8"/>
  <c r="AH26" i="8"/>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<sst xmlns="http://schemas.openxmlformats.org/spreadsheetml/2006/main" count="689" uniqueCount="180">
  <si>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</si>
  <si>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</si>
  <si>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</si>
  <si>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</si>
  <si>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</si>
  <si>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</si>
  <si>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</si>
  <si>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</si>
  <si>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</si>
  <si>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</si>
  <si>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</si>
  <si>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</si>
  <si>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</si>
  <si>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</si>
  <si>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</si>
  <si>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</si>
  <si>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</si>
  <si>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</si>
  <si>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</si>
  <si>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</si>
  <si>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</si>
  <si>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</si>
  <si>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</si>
  <si>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</si>
  <si>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</si>
  <si>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</si>
  <si>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</si>
  <si>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</si>
  <si>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</si>
  <si>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</si>
  <si>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</si>
  <si>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</si>
  <si>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</si>
  <si>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</si>
  <si>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</si>
  <si>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</si>
  <si>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</si>
  <si>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</si>
  <si>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</si>
  <si>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</si>
  <si>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</si>
  <si>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</si>
  <si>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</si>
  <si>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</si>
  <si>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</si>
  <si>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</si>
  <si>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</si>
  <si>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</si>
  <si>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</si>
  <si>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</si>
  <si>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</si>
  <si>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</si>
  <si>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</si>
  <si>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</si>
  <si>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</si>
  <si>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</si>
  <si>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</si>
  <si>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</si>
  <si>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</si>
  <si>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</si>
  <si>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</si>
  <si>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</si>
  <si>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</si>
  <si>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</si>
  <si>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</si>
  <si>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</si>
  <si>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</si>
  <si>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</si>
  <si>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</si>
  <si>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</si>
  <si>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</si>
  <si>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</si>
  <si>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</si>
  <si>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</si>
  <si>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</si>
  <si>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</si>
  <si>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</si>
  <si>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</si>
  <si>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</si>
  <si>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</si>
  <si>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</si>
  <si>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</si>
  <si>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</si>
  <si>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</si>
  <si>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</si>
  <si>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</si>
  <si>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</si>
  <si>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</si>
  <si>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</si>
  <si>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</si>
  <si>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</si>
  <si>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</si>
  <si>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</si>
  <si>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</si>
  <si>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</si>
  <si>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</si>
  <si>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</si>
  <si>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</si>
  <si>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</si>
  <si>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</si>
  <si>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</si>
  <si>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</si>
  <si>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</si>
  <si>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</si>
  <si>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</si>
  <si>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</si>
  <si>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</si>
  <si>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</si>
  <si>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</si>
  <si>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</si>
  <si>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</si>
  <si>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</si>
  <si>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</si>
  <si>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</si>
  <si>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</si>
  <si>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</si>
  <si>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</si>
  <si>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</si>
  <si>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</si>
  <si>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</si>
  <si>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</si>
  <si>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</si>
  <si>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</si>
  <si>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</si>
  <si>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</si>
  <si>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</si>
  <si>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</si>
  <si>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</si>
  <si>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</si>
  <si>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</si>
  <si>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</si>
  <si>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</si>
  <si>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</si>
  <si>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</si>
  <si>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</si>
  <si>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</si>
  <si>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</si>
  <si>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</si>
  <si>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</si>
  <si>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</si>
  <si>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</si>
  <si>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</si>
  <si>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</si>
  <si>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</si>
  <si>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</si>
  <si>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</si>
  <si>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</si>
  <si>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</si>
  <si>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</si>
  <si>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</si>
  <si>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</si>
  <si>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</si>
  <si>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</si>
  <si>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</si>
  <si>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</si>
  <si>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</si>
  <si>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</si>
  <si>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</si>
  <si>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</si>
  <si>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</si>
  <si>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</si>
  <si>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</si>
  <si>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</si>
  <si>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</si>
  <si>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</si>
  <si>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</si>
  <si>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</si>
  <si>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</si>
  <si>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</si>
  <si>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</si>
  <si>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</si>
  <si>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</si>
  <si>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</si>
  <si>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</si>
  <si>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</si>
  <si>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</si>
  <si>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</si>
  <si>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</si>
  <si>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Spawning week, no trapping</t>
  </si>
  <si>
    <t>5/  In 2024, Chinook processed prior to Julian week 42 are considered spring Chinook, those after Julian week 42 are considered fall Chinook.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</si>
</sst>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3">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3" fontId="1" fillId="0" borderId="3" xfId="0" applyNumberFormat="1" applyFont="1" applyBorder="1" applyAlignment="1">
      <alignment horizontal="center"/>
    </xf>
    <xf numFmtId="0" fontId="1" fillId="0" borderId="0" xfId="0" applyFont="1" applyBorder="1" applyAlignment="1">
      <alignment horizontal="center"/>
    </xf>
    <xf numFmtId="3" fontId="9" fillId="0" borderId="1"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AF25" sqref="AF25"/>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37" t="s">
        <v>37</v>
      </c>
      <c r="AE2" s="237"/>
      <c r="AF2" s="237"/>
      <c r="AH2" s="8"/>
      <c r="AN2" s="8"/>
    </row>
    <row r="3" spans="1:40" s="7" customFormat="1" ht="14.25" x14ac:dyDescent="0.2">
      <c r="A3" s="7" t="s">
        <v>38</v>
      </c>
      <c r="G3" s="8" t="s">
        <v>39</v>
      </c>
      <c r="I3" s="11" t="s">
        <v>40</v>
      </c>
      <c r="J3" s="11"/>
      <c r="K3" s="240" t="s">
        <v>41</v>
      </c>
      <c r="L3" s="241"/>
      <c r="M3" s="11" t="s">
        <v>42</v>
      </c>
      <c r="N3" s="11"/>
      <c r="P3" s="11" t="s">
        <v>40</v>
      </c>
      <c r="Q3" s="11"/>
      <c r="R3" s="11" t="s">
        <v>43</v>
      </c>
      <c r="S3" s="11"/>
      <c r="T3" s="11" t="s">
        <v>42</v>
      </c>
      <c r="U3" s="11"/>
      <c r="W3" s="11" t="s">
        <v>44</v>
      </c>
      <c r="X3" s="11"/>
      <c r="Y3" s="11" t="s">
        <v>43</v>
      </c>
      <c r="Z3" s="11"/>
      <c r="AA3" s="11" t="s">
        <v>42</v>
      </c>
      <c r="AB3" s="11"/>
      <c r="AD3" s="238"/>
      <c r="AE3" s="238"/>
      <c r="AF3" s="238"/>
      <c r="AH3" s="8"/>
      <c r="AK3" s="242" t="s">
        <v>168</v>
      </c>
      <c r="AL3" s="242"/>
      <c r="AM3" s="242"/>
      <c r="AN3" s="243" t="s">
        <v>169</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172</v>
      </c>
      <c r="AL4" s="13" t="s">
        <v>174</v>
      </c>
      <c r="AM4" s="13" t="s">
        <v>173</v>
      </c>
      <c r="AN4" s="244"/>
    </row>
    <row r="5" spans="1:40" ht="1.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0">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0">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0">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0">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0">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0">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0">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0">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0">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0">
        <f t="shared" si="21"/>
        <v>3.4</v>
      </c>
    </row>
    <row r="21" spans="1:40" x14ac:dyDescent="0.2">
      <c r="A21" s="8">
        <v>38</v>
      </c>
      <c r="B21" s="17"/>
      <c r="C21" s="16">
        <f t="shared" ref="C21:C34" si="38">C20+7</f>
        <v>44091</v>
      </c>
      <c r="D21" s="17" t="s">
        <v>56</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30">
        <f t="shared" si="21"/>
        <v>9.1999999999999993</v>
      </c>
    </row>
    <row r="22" spans="1:40" x14ac:dyDescent="0.2">
      <c r="A22" s="8">
        <v>39</v>
      </c>
      <c r="B22" s="17"/>
      <c r="C22" s="16">
        <f t="shared" si="38"/>
        <v>44098</v>
      </c>
      <c r="D22" s="17" t="s">
        <v>56</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30">
        <f t="shared" si="21"/>
        <v>14.6</v>
      </c>
    </row>
    <row r="23" spans="1:40" x14ac:dyDescent="0.2">
      <c r="A23" s="8">
        <v>40</v>
      </c>
      <c r="B23" s="17"/>
      <c r="C23" s="16">
        <f t="shared" si="38"/>
        <v>44105</v>
      </c>
      <c r="D23" s="17" t="s">
        <v>56</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30">
        <f t="shared" si="21"/>
        <v>14.8</v>
      </c>
    </row>
    <row r="24" spans="1:40" x14ac:dyDescent="0.2">
      <c r="A24" s="8">
        <v>41</v>
      </c>
      <c r="B24" s="17"/>
      <c r="C24" s="16">
        <f t="shared" si="38"/>
        <v>44112</v>
      </c>
      <c r="D24" s="17" t="s">
        <v>56</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30">
        <f t="shared" si="21"/>
        <v>10</v>
      </c>
    </row>
    <row r="25" spans="1:40" x14ac:dyDescent="0.2">
      <c r="A25" s="8">
        <v>42</v>
      </c>
      <c r="B25" s="17"/>
      <c r="C25" s="16">
        <f t="shared" si="38"/>
        <v>44119</v>
      </c>
      <c r="D25" s="17" t="s">
        <v>56</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30">
        <f t="shared" si="21"/>
        <v>15.6</v>
      </c>
    </row>
    <row r="26" spans="1:40" x14ac:dyDescent="0.2">
      <c r="A26" s="8">
        <v>43</v>
      </c>
      <c r="B26" s="17"/>
      <c r="C26" s="16">
        <f t="shared" si="38"/>
        <v>44126</v>
      </c>
      <c r="D26" s="17" t="s">
        <v>56</v>
      </c>
      <c r="E26" s="16">
        <f t="shared" si="39"/>
        <v>44132</v>
      </c>
      <c r="F26" s="17"/>
      <c r="G26" s="17"/>
      <c r="H26" s="17"/>
      <c r="I26" s="17"/>
      <c r="J26" s="17"/>
      <c r="K26" s="17"/>
      <c r="L26" s="17"/>
      <c r="M26" s="8">
        <f t="shared" si="49"/>
        <v>0</v>
      </c>
      <c r="N26" s="8">
        <f t="shared" si="50"/>
        <v>0</v>
      </c>
      <c r="O26" s="8"/>
      <c r="P26" s="17"/>
      <c r="Q26" s="17"/>
      <c r="R26" s="17"/>
      <c r="S26" s="17"/>
      <c r="T26" s="8">
        <f t="shared" si="51"/>
        <v>0</v>
      </c>
      <c r="U26" s="8">
        <f t="shared" si="52"/>
        <v>0</v>
      </c>
      <c r="V26" s="8"/>
      <c r="W26" s="17"/>
      <c r="X26" s="17"/>
      <c r="Y26" s="17"/>
      <c r="Z26" s="17"/>
      <c r="AA26" s="8">
        <f t="shared" si="47"/>
        <v>0</v>
      </c>
      <c r="AB26" s="8">
        <f t="shared" si="48"/>
        <v>0</v>
      </c>
      <c r="AC26" s="8"/>
      <c r="AD26" s="17"/>
      <c r="AE26" s="17"/>
      <c r="AF26" s="8">
        <f t="shared" si="46"/>
        <v>0</v>
      </c>
      <c r="AH26" s="17">
        <f t="shared" si="37"/>
        <v>0</v>
      </c>
      <c r="AI26" s="15">
        <v>43</v>
      </c>
      <c r="AK26" s="6" t="str">
        <f t="shared" si="18"/>
        <v>-</v>
      </c>
      <c r="AL26" s="18" t="str">
        <f t="shared" si="19"/>
        <v>-</v>
      </c>
      <c r="AM26" s="18" t="str">
        <f t="shared" si="20"/>
        <v>-</v>
      </c>
      <c r="AN26" s="230" t="str">
        <f t="shared" si="21"/>
        <v>-</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0"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0"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0"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0"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0"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0"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0"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5" t="str">
        <f t="shared" si="18"/>
        <v>-</v>
      </c>
      <c r="AL34" s="226" t="str">
        <f t="shared" si="19"/>
        <v>-</v>
      </c>
      <c r="AM34" s="226" t="str">
        <f t="shared" si="20"/>
        <v>-</v>
      </c>
      <c r="AN34" s="231" t="str">
        <f t="shared" si="21"/>
        <v>-</v>
      </c>
    </row>
    <row r="35" spans="1:40" x14ac:dyDescent="0.2">
      <c r="A35" s="8"/>
      <c r="B35" s="8"/>
      <c r="C35" s="8"/>
      <c r="D35" s="21"/>
      <c r="E35" s="22" t="s">
        <v>57</v>
      </c>
      <c r="F35" s="8"/>
      <c r="G35" s="13">
        <f>SUM(G5:G34)</f>
        <v>71</v>
      </c>
      <c r="H35" s="13"/>
      <c r="I35" s="13">
        <f t="shared" ref="I35:N35" si="61">SUM(I5:I34)</f>
        <v>102</v>
      </c>
      <c r="J35" s="13">
        <f t="shared" si="61"/>
        <v>18</v>
      </c>
      <c r="K35" s="23">
        <f t="shared" si="61"/>
        <v>191</v>
      </c>
      <c r="L35" s="13">
        <f t="shared" si="61"/>
        <v>23</v>
      </c>
      <c r="M35" s="23">
        <f t="shared" si="61"/>
        <v>293</v>
      </c>
      <c r="N35" s="13">
        <f t="shared" si="61"/>
        <v>41</v>
      </c>
      <c r="O35" s="13"/>
      <c r="P35" s="13">
        <f t="shared" ref="P35:U35" si="62">SUM(P5:P34)</f>
        <v>1</v>
      </c>
      <c r="Q35" s="13">
        <f t="shared" si="62"/>
        <v>1</v>
      </c>
      <c r="R35" s="13">
        <f t="shared" si="62"/>
        <v>1</v>
      </c>
      <c r="S35" s="13">
        <f t="shared" si="62"/>
        <v>1</v>
      </c>
      <c r="T35" s="13">
        <f t="shared" si="62"/>
        <v>2</v>
      </c>
      <c r="U35" s="13">
        <f t="shared" si="62"/>
        <v>2</v>
      </c>
      <c r="V35" s="13"/>
      <c r="W35" s="13">
        <f t="shared" ref="W35:AB35" si="63">SUM(W5:W34)</f>
        <v>21</v>
      </c>
      <c r="X35" s="13">
        <f t="shared" si="63"/>
        <v>6</v>
      </c>
      <c r="Y35" s="13">
        <f t="shared" si="63"/>
        <v>187</v>
      </c>
      <c r="Z35" s="13">
        <f t="shared" si="63"/>
        <v>136</v>
      </c>
      <c r="AA35" s="13">
        <f t="shared" si="63"/>
        <v>208</v>
      </c>
      <c r="AB35" s="13">
        <f t="shared" si="63"/>
        <v>142</v>
      </c>
      <c r="AC35" s="13"/>
      <c r="AD35" s="13">
        <f>SUM(AD5:AD34)</f>
        <v>10</v>
      </c>
      <c r="AE35" s="13">
        <f>SUM(AE5:AE34)</f>
        <v>15</v>
      </c>
      <c r="AF35" s="13">
        <f>SUM(AF5:AF34)</f>
        <v>25</v>
      </c>
      <c r="AG35" s="13"/>
      <c r="AH35" s="30">
        <f t="shared" si="37"/>
        <v>528</v>
      </c>
      <c r="AI35" s="7"/>
      <c r="AJ35" s="7"/>
      <c r="AK35" s="228">
        <f>IFERROR(N35/M35,"-")</f>
        <v>0.13993174061433447</v>
      </c>
      <c r="AL35" s="228">
        <f>IFERROR(U35/T35,"-")</f>
        <v>1</v>
      </c>
      <c r="AM35" s="228">
        <f>IFERROR(AB35/AA35,"-")</f>
        <v>0.68269230769230771</v>
      </c>
      <c r="AN35" s="230">
        <f t="shared" si="21"/>
        <v>7.436619718309859</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2"/>
      <c r="AJ36" s="232"/>
      <c r="AK36" s="233"/>
      <c r="AL36" s="233"/>
      <c r="AM36" s="233"/>
      <c r="AN36" s="234"/>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8">
        <f t="shared" ref="AK37:AK45" si="64">IFERROR(N37/M37,"-")</f>
        <v>9.2366901860166772E-2</v>
      </c>
      <c r="AL37" s="228">
        <f t="shared" ref="AL37:AL45" si="65">IFERROR(U37/T37,"-")</f>
        <v>0.94043887147335425</v>
      </c>
      <c r="AM37" s="228">
        <f t="shared" ref="AM37:AM45" si="66">IFERROR(AB37/AA37,"-")</f>
        <v>0.55555555555555558</v>
      </c>
      <c r="AN37" s="230">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8">
        <f t="shared" si="64"/>
        <v>5.2582159624413143E-2</v>
      </c>
      <c r="AL38" s="228">
        <f t="shared" si="65"/>
        <v>0.90079365079365081</v>
      </c>
      <c r="AM38" s="228">
        <f t="shared" si="66"/>
        <v>0.33936651583710409</v>
      </c>
      <c r="AN38" s="230">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8">
        <f t="shared" si="64"/>
        <v>0.16991341991341991</v>
      </c>
      <c r="AL39" s="228">
        <f t="shared" si="65"/>
        <v>0.9463806970509383</v>
      </c>
      <c r="AM39" s="228">
        <f t="shared" si="66"/>
        <v>0.49549549549549549</v>
      </c>
      <c r="AN39" s="230">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8">
        <f t="shared" si="64"/>
        <v>0.16545012165450121</v>
      </c>
      <c r="AL40" s="228">
        <f t="shared" si="65"/>
        <v>1</v>
      </c>
      <c r="AM40" s="228">
        <f t="shared" si="66"/>
        <v>0.19230769230769232</v>
      </c>
      <c r="AN40" s="230">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8">
        <f t="shared" si="64"/>
        <v>0.19047619047619047</v>
      </c>
      <c r="AL41" s="228" t="str">
        <f t="shared" si="65"/>
        <v>-</v>
      </c>
      <c r="AM41" s="228">
        <f t="shared" si="66"/>
        <v>0.14166666666666666</v>
      </c>
      <c r="AN41" s="230">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8">
        <f t="shared" si="64"/>
        <v>0.17516218721037999</v>
      </c>
      <c r="AL42" s="228" t="str">
        <f t="shared" si="65"/>
        <v>-</v>
      </c>
      <c r="AM42" s="228">
        <f t="shared" si="66"/>
        <v>0.39393939393939392</v>
      </c>
      <c r="AN42" s="230">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8">
        <f t="shared" si="64"/>
        <v>0.125</v>
      </c>
      <c r="AL43" s="228" t="str">
        <f t="shared" si="65"/>
        <v>-</v>
      </c>
      <c r="AM43" s="228">
        <f t="shared" si="66"/>
        <v>0.46153846153846156</v>
      </c>
      <c r="AN43" s="230">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8">
        <f t="shared" si="64"/>
        <v>0.14285714285714285</v>
      </c>
      <c r="AL44" s="228" t="str">
        <f t="shared" si="65"/>
        <v>-</v>
      </c>
      <c r="AM44" s="228">
        <f t="shared" si="66"/>
        <v>0.65079365079365081</v>
      </c>
      <c r="AN44" s="230">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7">
        <f t="shared" si="37"/>
        <v>468</v>
      </c>
      <c r="AI45" s="7"/>
      <c r="AJ45" s="7"/>
      <c r="AK45" s="229">
        <f t="shared" si="64"/>
        <v>0.16618075801749271</v>
      </c>
      <c r="AL45" s="229" t="str">
        <f t="shared" si="65"/>
        <v>-</v>
      </c>
      <c r="AM45" s="229">
        <f t="shared" si="66"/>
        <v>8.9285714285714288E-2</v>
      </c>
      <c r="AN45" s="231">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3">
        <f t="shared" si="69"/>
        <v>0.10495416046599994</v>
      </c>
      <c r="AL46" s="223">
        <f t="shared" si="69"/>
        <v>0.92920440643931446</v>
      </c>
      <c r="AM46" s="223">
        <f t="shared" si="69"/>
        <v>0.46347252229605168</v>
      </c>
      <c r="AN46" s="235">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3">
        <f t="shared" si="71"/>
        <v>0.16085440003595122</v>
      </c>
      <c r="AL47" s="223">
        <f t="shared" si="71"/>
        <v>1</v>
      </c>
      <c r="AM47" s="223">
        <f t="shared" si="71"/>
        <v>0.32158859658859656</v>
      </c>
      <c r="AN47" s="235">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39" t="s">
        <v>74</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abSelected="1" topLeftCell="C1" workbookViewId="0">
      <selection activeCell="AD3" sqref="AD3"/>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47" t="s">
        <v>168</v>
      </c>
      <c r="AF2" s="247"/>
      <c r="AG2" s="247"/>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45" t="s">
        <v>76</v>
      </c>
      <c r="AF3" s="245" t="s">
        <v>77</v>
      </c>
      <c r="AG3" s="245"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46"/>
      <c r="AF4" s="246"/>
      <c r="AG4" s="246"/>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170</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v>5</v>
      </c>
      <c r="H9" s="38"/>
      <c r="I9" s="42">
        <v>49</v>
      </c>
      <c r="J9" s="42">
        <v>2</v>
      </c>
      <c r="K9" s="42">
        <v>52</v>
      </c>
      <c r="L9" s="42">
        <v>4</v>
      </c>
      <c r="M9" s="38">
        <f t="shared" si="1"/>
        <v>101</v>
      </c>
      <c r="N9" s="38">
        <f t="shared" si="1"/>
        <v>6</v>
      </c>
      <c r="O9" s="38"/>
      <c r="P9" s="42">
        <v>0</v>
      </c>
      <c r="Q9" s="42">
        <v>0</v>
      </c>
      <c r="R9" s="42">
        <v>0</v>
      </c>
      <c r="S9" s="42">
        <v>0</v>
      </c>
      <c r="T9" s="38">
        <f t="shared" si="2"/>
        <v>0</v>
      </c>
      <c r="U9" s="38">
        <f t="shared" si="2"/>
        <v>0</v>
      </c>
      <c r="V9" s="38"/>
      <c r="W9" s="46">
        <v>6</v>
      </c>
      <c r="X9" s="46">
        <v>6</v>
      </c>
      <c r="Y9" s="46">
        <v>19</v>
      </c>
      <c r="Z9" s="46">
        <v>12</v>
      </c>
      <c r="AA9" s="47">
        <f t="shared" si="3"/>
        <v>25</v>
      </c>
      <c r="AB9" s="47">
        <f t="shared" si="3"/>
        <v>18</v>
      </c>
      <c r="AD9" s="47">
        <f t="shared" si="5"/>
        <v>126</v>
      </c>
      <c r="AE9" s="214">
        <f t="shared" si="6"/>
        <v>5.9405940594059403E-2</v>
      </c>
      <c r="AF9" s="60" t="str" cm="1">
        <f t="array" ref="AF9">IFERROR(U/T,"-")</f>
        <v>-</v>
      </c>
      <c r="AG9" s="214">
        <f t="shared" si="7"/>
        <v>0.72</v>
      </c>
      <c r="AH9" s="46">
        <f t="shared" si="8"/>
        <v>25.2</v>
      </c>
    </row>
    <row r="10" spans="1:34" x14ac:dyDescent="0.2">
      <c r="A10" s="48">
        <v>39</v>
      </c>
      <c r="B10" s="48"/>
      <c r="C10" s="49">
        <f>C9+7</f>
        <v>44828</v>
      </c>
      <c r="D10" s="50" t="s">
        <v>82</v>
      </c>
      <c r="E10" s="49">
        <f t="shared" si="0"/>
        <v>44834</v>
      </c>
      <c r="F10" s="48"/>
      <c r="G10" s="38">
        <v>4</v>
      </c>
      <c r="H10" s="38"/>
      <c r="I10" s="42">
        <v>20</v>
      </c>
      <c r="J10" s="42">
        <v>0</v>
      </c>
      <c r="K10" s="42">
        <v>36</v>
      </c>
      <c r="L10" s="42">
        <v>3</v>
      </c>
      <c r="M10" s="38">
        <f t="shared" si="1"/>
        <v>56</v>
      </c>
      <c r="N10" s="38">
        <f t="shared" si="1"/>
        <v>3</v>
      </c>
      <c r="O10" s="38"/>
      <c r="P10" s="42">
        <v>0</v>
      </c>
      <c r="Q10" s="42">
        <v>0</v>
      </c>
      <c r="R10" s="42">
        <v>0</v>
      </c>
      <c r="S10" s="42">
        <v>0</v>
      </c>
      <c r="T10" s="38">
        <f t="shared" si="2"/>
        <v>0</v>
      </c>
      <c r="U10" s="38">
        <f t="shared" si="2"/>
        <v>0</v>
      </c>
      <c r="V10" s="38"/>
      <c r="W10" s="46">
        <v>5</v>
      </c>
      <c r="X10" s="46">
        <v>5</v>
      </c>
      <c r="Y10" s="46">
        <v>45</v>
      </c>
      <c r="Z10" s="46">
        <v>36</v>
      </c>
      <c r="AA10" s="47">
        <f t="shared" si="3"/>
        <v>50</v>
      </c>
      <c r="AB10" s="47">
        <f t="shared" si="3"/>
        <v>41</v>
      </c>
      <c r="AD10" s="47">
        <f t="shared" si="5"/>
        <v>106</v>
      </c>
      <c r="AE10" s="214">
        <f t="shared" si="6"/>
        <v>5.3571428571428568E-2</v>
      </c>
      <c r="AF10" s="60" t="str" cm="1">
        <f t="array" ref="AF10">IFERROR(U/T,"-")</f>
        <v>-</v>
      </c>
      <c r="AG10" s="214">
        <f t="shared" si="7"/>
        <v>0.82</v>
      </c>
      <c r="AH10" s="46">
        <f t="shared" si="8"/>
        <v>26.5</v>
      </c>
    </row>
    <row r="11" spans="1:34" x14ac:dyDescent="0.2">
      <c r="A11" s="48">
        <v>40</v>
      </c>
      <c r="B11" s="48"/>
      <c r="C11" s="49">
        <f t="shared" ref="C11:C17" si="10">C10+7</f>
        <v>44835</v>
      </c>
      <c r="D11" s="50" t="s">
        <v>82</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t="str" cm="1">
        <f t="array" ref="AF11">IFERROR(U/T,"-")</f>
        <v>-</v>
      </c>
      <c r="AG11" s="214">
        <f t="shared" si="7"/>
        <v>0.80952380952380953</v>
      </c>
      <c r="AH11" s="46">
        <f t="shared" si="8"/>
        <v>27</v>
      </c>
    </row>
    <row r="12" spans="1:34" x14ac:dyDescent="0.2">
      <c r="A12" s="48">
        <v>41</v>
      </c>
      <c r="B12" s="35"/>
      <c r="C12" s="49">
        <f t="shared" si="10"/>
        <v>44842</v>
      </c>
      <c r="D12" s="50" t="s">
        <v>82</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t="str" cm="1">
        <f t="array" ref="AF12">IFERROR(U/T,"-")</f>
        <v>-</v>
      </c>
      <c r="AG12" s="214">
        <f t="shared" si="7"/>
        <v>0.85526315789473684</v>
      </c>
      <c r="AH12" s="46">
        <f t="shared" si="8"/>
        <v>39</v>
      </c>
    </row>
    <row r="13" spans="1:34" x14ac:dyDescent="0.2">
      <c r="A13" s="48">
        <v>42</v>
      </c>
      <c r="B13" s="35"/>
      <c r="C13" s="49">
        <f t="shared" si="10"/>
        <v>44849</v>
      </c>
      <c r="D13" s="50" t="s">
        <v>82</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t="str" cm="1">
        <f t="array" ref="AF13">IFERROR(U/T,"-")</f>
        <v>-</v>
      </c>
      <c r="AG13" s="214">
        <f t="shared" si="7"/>
        <v>0.63076923076923075</v>
      </c>
      <c r="AH13" s="46">
        <f t="shared" si="8"/>
        <v>32.6</v>
      </c>
    </row>
    <row r="14" spans="1:34" x14ac:dyDescent="0.2">
      <c r="A14" s="48">
        <v>43</v>
      </c>
      <c r="B14" s="48"/>
      <c r="C14" s="49">
        <f t="shared" si="10"/>
        <v>44856</v>
      </c>
      <c r="D14" s="50" t="s">
        <v>82</v>
      </c>
      <c r="E14" s="49">
        <f t="shared" si="0"/>
        <v>44862</v>
      </c>
      <c r="F14" s="48"/>
      <c r="G14" s="38"/>
      <c r="H14" s="38"/>
      <c r="I14" s="42"/>
      <c r="J14" s="42"/>
      <c r="K14" s="42"/>
      <c r="L14" s="42"/>
      <c r="M14" s="38">
        <f t="shared" si="1"/>
        <v>0</v>
      </c>
      <c r="N14" s="38">
        <f t="shared" si="1"/>
        <v>0</v>
      </c>
      <c r="O14" s="38"/>
      <c r="P14" s="42"/>
      <c r="Q14" s="42"/>
      <c r="R14" s="42"/>
      <c r="S14" s="42"/>
      <c r="T14" s="38">
        <f t="shared" si="2"/>
        <v>0</v>
      </c>
      <c r="U14" s="38">
        <f t="shared" si="2"/>
        <v>0</v>
      </c>
      <c r="V14" s="38"/>
      <c r="W14" s="46"/>
      <c r="X14" s="46"/>
      <c r="Y14" s="46"/>
      <c r="Z14" s="46"/>
      <c r="AA14" s="47">
        <f t="shared" si="3"/>
        <v>0</v>
      </c>
      <c r="AB14" s="47">
        <f t="shared" si="3"/>
        <v>0</v>
      </c>
      <c r="AD14" s="47">
        <f t="shared" si="5"/>
        <v>0</v>
      </c>
      <c r="AE14" s="214" t="str">
        <f t="shared" si="6"/>
        <v>-</v>
      </c>
      <c r="AF14" s="60" t="str" cm="1">
        <f t="array" ref="AF14">IFERROR(U/T,"-")</f>
        <v>-</v>
      </c>
      <c r="AG14" s="214" t="str">
        <f t="shared" si="7"/>
        <v>-</v>
      </c>
      <c r="AH14" s="46" t="str">
        <f t="shared" si="8"/>
        <v>-</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47">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47">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1">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42</v>
      </c>
      <c r="H18" s="53"/>
      <c r="I18" s="53">
        <f t="shared" ref="I18:N18" si="11">SUM(I5:I17)</f>
        <v>196</v>
      </c>
      <c r="J18" s="53">
        <f t="shared" si="11"/>
        <v>9</v>
      </c>
      <c r="K18" s="53">
        <f t="shared" si="11"/>
        <v>422</v>
      </c>
      <c r="L18" s="53">
        <f t="shared" si="11"/>
        <v>38</v>
      </c>
      <c r="M18" s="53">
        <f t="shared" si="11"/>
        <v>618</v>
      </c>
      <c r="N18" s="53">
        <f t="shared" si="11"/>
        <v>47</v>
      </c>
      <c r="O18" s="53"/>
      <c r="P18" s="53">
        <f t="shared" ref="P18:U18" si="12">SUM(P5:P17)</f>
        <v>1</v>
      </c>
      <c r="Q18" s="53">
        <f t="shared" si="12"/>
        <v>0</v>
      </c>
      <c r="R18" s="53">
        <f t="shared" si="12"/>
        <v>11</v>
      </c>
      <c r="S18" s="53">
        <f t="shared" si="12"/>
        <v>3</v>
      </c>
      <c r="T18" s="53">
        <f t="shared" si="12"/>
        <v>12</v>
      </c>
      <c r="U18" s="53">
        <f t="shared" si="12"/>
        <v>3</v>
      </c>
      <c r="V18" s="53"/>
      <c r="W18" s="53">
        <f t="shared" ref="W18:AB18" si="13">SUM(W5:W17)</f>
        <v>54</v>
      </c>
      <c r="X18" s="53">
        <f t="shared" si="13"/>
        <v>40</v>
      </c>
      <c r="Y18" s="53">
        <f t="shared" si="13"/>
        <v>536</v>
      </c>
      <c r="Z18" s="53">
        <f t="shared" si="13"/>
        <v>356</v>
      </c>
      <c r="AA18" s="53">
        <f t="shared" si="13"/>
        <v>590</v>
      </c>
      <c r="AB18" s="53">
        <f t="shared" si="13"/>
        <v>396</v>
      </c>
      <c r="AD18" s="279">
        <f t="shared" si="5"/>
        <v>1220</v>
      </c>
      <c r="AE18" s="280">
        <f>N18/M18</f>
        <v>7.605177993527508E-2</v>
      </c>
      <c r="AF18" s="281" t="str" cm="1">
        <f t="array" ref="AF18">IFERROR(U/T,"-")</f>
        <v>-</v>
      </c>
      <c r="AG18" s="280">
        <f>AB18/AA18</f>
        <v>0.67118644067796607</v>
      </c>
      <c r="AH18" s="282">
        <f t="shared" ref="AH18" si="14">AD18/G18</f>
        <v>29.047619047619047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2">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3">
        <f>AVERAGE(AE20:AE28)</f>
        <v>0.11504233239063037</v>
      </c>
      <c r="AF29" s="223">
        <f>AVERAGE(AF20:AF28)</f>
        <v>0.91195715518774323</v>
      </c>
      <c r="AG29" s="224">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171</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opLeftCell="A21" workbookViewId="0">
      <selection activeCell="Y56" sqref="Y56"/>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165</v>
      </c>
      <c r="AB1" s="38"/>
      <c r="AC1" s="38"/>
      <c r="AD1" s="38"/>
    </row>
    <row r="2" spans="1:30" x14ac:dyDescent="0.2">
      <c r="F2" s="35"/>
      <c r="G2" s="36" t="s">
        <v>34</v>
      </c>
      <c r="H2" s="36"/>
      <c r="I2" s="36"/>
      <c r="J2" s="36"/>
      <c r="K2" s="36"/>
      <c r="L2" s="36"/>
      <c r="M2" s="192"/>
      <c r="N2" s="36" t="s">
        <v>35</v>
      </c>
      <c r="O2" s="36"/>
      <c r="P2" s="36"/>
      <c r="Q2" s="36"/>
      <c r="R2" s="36"/>
      <c r="S2" s="36"/>
      <c r="T2" s="35"/>
      <c r="U2" s="247" t="s">
        <v>36</v>
      </c>
      <c r="V2" s="247"/>
      <c r="W2" s="247"/>
      <c r="X2" s="247"/>
      <c r="Y2" s="193"/>
    </row>
    <row r="3" spans="1:30"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248" t="s">
        <v>175</v>
      </c>
      <c r="V3" s="248"/>
      <c r="W3" s="36" t="s">
        <v>43</v>
      </c>
      <c r="X3" s="36"/>
      <c r="Z3" s="277" t="s">
        <v>177</v>
      </c>
      <c r="AB3" s="38" t="s">
        <v>146</v>
      </c>
      <c r="AC3" s="38" t="s">
        <v>147</v>
      </c>
      <c r="AD3" s="38" t="s">
        <v>148</v>
      </c>
    </row>
    <row r="4" spans="1:30"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176</v>
      </c>
      <c r="W4" s="41" t="s">
        <v>48</v>
      </c>
      <c r="X4" s="41" t="s">
        <v>49</v>
      </c>
      <c r="Y4" s="48"/>
      <c r="Z4" s="41" t="s">
        <v>48</v>
      </c>
      <c r="AA4" s="210"/>
      <c r="AB4" s="191"/>
      <c r="AC4" s="191"/>
      <c r="AD4" s="191"/>
    </row>
    <row r="5" spans="1:30" x14ac:dyDescent="0.2">
      <c r="A5" s="42">
        <v>36</v>
      </c>
      <c r="C5" s="89">
        <v>38233</v>
      </c>
      <c r="D5" s="196" t="s">
        <v>82</v>
      </c>
      <c r="E5" s="89">
        <v>38239</v>
      </c>
      <c r="G5" s="54">
        <v>0</v>
      </c>
      <c r="H5" s="54">
        <v>0</v>
      </c>
      <c r="I5" s="54">
        <v>52</v>
      </c>
      <c r="J5" s="54">
        <v>7</v>
      </c>
      <c r="K5" s="38">
        <f t="shared" ref="K5:L11" si="0">G5+I5</f>
        <v>52</v>
      </c>
      <c r="L5" s="38">
        <f t="shared" si="0"/>
        <v>7</v>
      </c>
      <c r="M5" s="197"/>
      <c r="N5" s="54">
        <v>0</v>
      </c>
      <c r="O5" s="54">
        <v>0</v>
      </c>
      <c r="P5" s="54">
        <v>0</v>
      </c>
      <c r="Q5" s="54">
        <v>0</v>
      </c>
      <c r="R5" s="54">
        <f>N5+P5</f>
        <v>0</v>
      </c>
      <c r="S5" s="38">
        <f t="shared" ref="S5:S11" si="1">O5+Q5</f>
        <v>0</v>
      </c>
      <c r="T5" s="54"/>
      <c r="U5" s="276">
        <v>0</v>
      </c>
      <c r="V5" s="276">
        <v>0</v>
      </c>
      <c r="W5" s="54">
        <v>0</v>
      </c>
      <c r="X5" s="54">
        <v>0</v>
      </c>
      <c r="Y5" s="55"/>
      <c r="Z5" s="125">
        <f>W5+R5+K5</f>
        <v>52</v>
      </c>
      <c r="AB5" s="214">
        <f>IFERROR(L5/K5,"-")</f>
        <v>0.13461538461538461</v>
      </c>
      <c r="AC5" s="214" t="str">
        <f t="shared" ref="AC5:AC8" si="2">IFERROR(S5/R5,"-")</f>
        <v>-</v>
      </c>
      <c r="AD5" s="214" t="str">
        <f>IFERROR(X5/W5,"-")</f>
        <v>-</v>
      </c>
    </row>
    <row r="6" spans="1:30"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1</v>
      </c>
      <c r="V6" s="54">
        <v>1</v>
      </c>
      <c r="W6" s="54">
        <v>2</v>
      </c>
      <c r="X6" s="54">
        <v>2</v>
      </c>
      <c r="Y6" s="55"/>
      <c r="Z6" s="125">
        <f t="shared" ref="Z6:Z11"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82</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125">
        <f t="shared" si="6"/>
        <v>453</v>
      </c>
      <c r="AB7" s="214">
        <f t="shared" si="7"/>
        <v>0.24115044247787609</v>
      </c>
      <c r="AC7" s="214" t="str">
        <f t="shared" si="2"/>
        <v>-</v>
      </c>
      <c r="AD7" s="214">
        <f t="shared" si="8"/>
        <v>1</v>
      </c>
    </row>
    <row r="8" spans="1:30" x14ac:dyDescent="0.2">
      <c r="A8" s="42">
        <v>39</v>
      </c>
      <c r="C8" s="89">
        <f t="shared" si="3"/>
        <v>38254</v>
      </c>
      <c r="D8" s="196" t="s">
        <v>82</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125">
        <f t="shared" si="6"/>
        <v>303</v>
      </c>
      <c r="AB8" s="214">
        <f t="shared" si="7"/>
        <v>0.19205298013245034</v>
      </c>
      <c r="AC8" s="214" t="str">
        <f t="shared" si="2"/>
        <v>-</v>
      </c>
      <c r="AD8" s="214">
        <f t="shared" si="8"/>
        <v>1</v>
      </c>
    </row>
    <row r="9" spans="1:30" x14ac:dyDescent="0.2">
      <c r="A9" s="42">
        <v>40</v>
      </c>
      <c r="C9" s="89">
        <f t="shared" si="3"/>
        <v>38261</v>
      </c>
      <c r="D9" s="196" t="s">
        <v>82</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125">
        <f t="shared" si="6"/>
        <v>200</v>
      </c>
      <c r="AB9" s="214">
        <f t="shared" si="7"/>
        <v>0.24352331606217617</v>
      </c>
      <c r="AC9" s="214" t="str">
        <f>IFERROR(S9/R9,"-")</f>
        <v>-</v>
      </c>
      <c r="AD9" s="214">
        <f t="shared" si="8"/>
        <v>1</v>
      </c>
    </row>
    <row r="10" spans="1:30" x14ac:dyDescent="0.2">
      <c r="A10" s="42">
        <v>41</v>
      </c>
      <c r="C10" s="89">
        <f t="shared" si="3"/>
        <v>38268</v>
      </c>
      <c r="D10" s="196" t="s">
        <v>82</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125">
        <f t="shared" si="6"/>
        <v>208</v>
      </c>
      <c r="AB10" s="214">
        <f t="shared" si="7"/>
        <v>0.22058823529411764</v>
      </c>
      <c r="AC10" s="214" t="str">
        <f t="shared" ref="AC10:AC34" si="9">IFERROR(S10/R10,"-")</f>
        <v>-</v>
      </c>
      <c r="AD10" s="214">
        <f t="shared" si="8"/>
        <v>1</v>
      </c>
    </row>
    <row r="11" spans="1:30" x14ac:dyDescent="0.2">
      <c r="A11" s="42">
        <v>42</v>
      </c>
      <c r="C11" s="89">
        <f t="shared" si="3"/>
        <v>38275</v>
      </c>
      <c r="D11" s="196" t="s">
        <v>82</v>
      </c>
      <c r="E11" s="89">
        <f t="shared" si="4"/>
        <v>38281</v>
      </c>
      <c r="G11" s="278" t="s">
        <v>178</v>
      </c>
      <c r="H11" s="278"/>
      <c r="I11" s="278"/>
      <c r="J11" s="278"/>
      <c r="K11" s="41" t="str">
        <f>IFERROR(G11+I11,"-")</f>
        <v>-</v>
      </c>
      <c r="L11" s="41"/>
      <c r="M11" s="197"/>
      <c r="N11" s="54"/>
      <c r="O11" s="54"/>
      <c r="P11" s="54"/>
      <c r="Q11" s="54"/>
      <c r="R11" s="54">
        <f t="shared" si="5"/>
        <v>0</v>
      </c>
      <c r="S11" s="38">
        <f t="shared" si="1"/>
        <v>0</v>
      </c>
      <c r="T11" s="54"/>
      <c r="U11" s="54"/>
      <c r="V11" s="54"/>
      <c r="W11" s="54"/>
      <c r="X11" s="54"/>
      <c r="Y11" s="55"/>
      <c r="Z11" s="55" t="str">
        <f>IFERROR(W11+R11+K11,"-")</f>
        <v>-</v>
      </c>
      <c r="AA11" s="177"/>
      <c r="AB11" s="215" t="str">
        <f t="shared" si="7"/>
        <v>-</v>
      </c>
      <c r="AC11" s="214" t="str">
        <f t="shared" si="9"/>
        <v>-</v>
      </c>
      <c r="AD11" s="214" t="str">
        <f t="shared" si="8"/>
        <v>-</v>
      </c>
    </row>
    <row r="12" spans="1:30" x14ac:dyDescent="0.2">
      <c r="A12" s="35" t="s">
        <v>167</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12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82</v>
      </c>
      <c r="E14" s="89">
        <v>38653</v>
      </c>
      <c r="G14" s="38"/>
      <c r="H14" s="54"/>
      <c r="I14" s="54"/>
      <c r="J14" s="54"/>
      <c r="K14" s="54">
        <f>G14+I14</f>
        <v>0</v>
      </c>
      <c r="L14" s="54">
        <f>H14+J14</f>
        <v>0</v>
      </c>
      <c r="M14" s="203"/>
      <c r="N14" s="54"/>
      <c r="O14" s="38"/>
      <c r="P14" s="54"/>
      <c r="Q14" s="54"/>
      <c r="R14" s="54">
        <f t="shared" ref="R14:S29" si="11">N14+P14</f>
        <v>0</v>
      </c>
      <c r="S14" s="54">
        <f t="shared" si="11"/>
        <v>0</v>
      </c>
      <c r="T14" s="55"/>
      <c r="U14" s="55"/>
      <c r="V14" s="55"/>
      <c r="W14" s="54"/>
      <c r="X14" s="38"/>
      <c r="Y14" s="55"/>
      <c r="Z14" s="125">
        <f t="shared" ref="Z14:Z34" si="12">W14+R14+K14</f>
        <v>0</v>
      </c>
      <c r="AB14" s="214" t="str">
        <f t="shared" si="7"/>
        <v>-</v>
      </c>
      <c r="AC14" s="214" t="str">
        <f t="shared" si="9"/>
        <v>-</v>
      </c>
      <c r="AD14" s="214" t="str">
        <f t="shared" si="8"/>
        <v>-</v>
      </c>
    </row>
    <row r="15" spans="1:30"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5"/>
      <c r="V15" s="55"/>
      <c r="W15" s="54"/>
      <c r="X15" s="54"/>
      <c r="Y15" s="55"/>
      <c r="Z15" s="125">
        <f t="shared" si="12"/>
        <v>0</v>
      </c>
      <c r="AB15" s="214" t="str">
        <f t="shared" si="7"/>
        <v>-</v>
      </c>
      <c r="AC15" s="214" t="str">
        <f t="shared" si="9"/>
        <v>-</v>
      </c>
      <c r="AD15" s="214" t="str">
        <f t="shared" si="8"/>
        <v>-</v>
      </c>
    </row>
    <row r="16" spans="1:30"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5"/>
      <c r="V16" s="55"/>
      <c r="W16" s="54"/>
      <c r="X16" s="54"/>
      <c r="Y16" s="55"/>
      <c r="Z16" s="125">
        <f t="shared" si="12"/>
        <v>0</v>
      </c>
      <c r="AB16" s="214" t="str">
        <f t="shared" si="7"/>
        <v>-</v>
      </c>
      <c r="AC16" s="214" t="str">
        <f t="shared" si="9"/>
        <v>-</v>
      </c>
      <c r="AD16" s="214" t="str">
        <f t="shared" si="8"/>
        <v>-</v>
      </c>
    </row>
    <row r="17" spans="1:30"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5"/>
      <c r="V17" s="55"/>
      <c r="W17" s="54"/>
      <c r="X17" s="54"/>
      <c r="Y17" s="55"/>
      <c r="Z17" s="125">
        <f t="shared" si="12"/>
        <v>0</v>
      </c>
      <c r="AB17" s="214" t="str">
        <f t="shared" si="7"/>
        <v>-</v>
      </c>
      <c r="AC17" s="214" t="str">
        <f t="shared" si="9"/>
        <v>-</v>
      </c>
      <c r="AD17" s="214" t="str">
        <f t="shared" si="8"/>
        <v>-</v>
      </c>
    </row>
    <row r="18" spans="1:30"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125">
        <f t="shared" si="12"/>
        <v>0</v>
      </c>
      <c r="AB18" s="214" t="str">
        <f t="shared" si="7"/>
        <v>-</v>
      </c>
      <c r="AC18" s="214" t="str">
        <f t="shared" si="9"/>
        <v>-</v>
      </c>
      <c r="AD18" s="214" t="str">
        <f t="shared" si="8"/>
        <v>-</v>
      </c>
    </row>
    <row r="19" spans="1:30"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125">
        <f t="shared" si="12"/>
        <v>0</v>
      </c>
      <c r="AB19" s="214" t="str">
        <f t="shared" si="7"/>
        <v>-</v>
      </c>
      <c r="AC19" s="214" t="str">
        <f t="shared" si="9"/>
        <v>-</v>
      </c>
      <c r="AD19" s="214" t="str">
        <f t="shared" si="8"/>
        <v>-</v>
      </c>
    </row>
    <row r="20" spans="1:30"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125">
        <f t="shared" si="12"/>
        <v>0</v>
      </c>
      <c r="AB20" s="214" t="str">
        <f t="shared" si="7"/>
        <v>-</v>
      </c>
      <c r="AC20" s="214" t="str">
        <f t="shared" si="9"/>
        <v>-</v>
      </c>
      <c r="AD20" s="214" t="str">
        <f t="shared" si="8"/>
        <v>-</v>
      </c>
    </row>
    <row r="21" spans="1:30"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125">
        <f t="shared" si="12"/>
        <v>0</v>
      </c>
      <c r="AB21" s="214" t="str">
        <f t="shared" si="7"/>
        <v>-</v>
      </c>
      <c r="AC21" s="214" t="str">
        <f t="shared" si="9"/>
        <v>-</v>
      </c>
      <c r="AD21" s="214" t="str">
        <f t="shared" si="8"/>
        <v>-</v>
      </c>
    </row>
    <row r="22" spans="1:30"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125">
        <f t="shared" si="12"/>
        <v>0</v>
      </c>
      <c r="AB22" s="214" t="str">
        <f t="shared" si="7"/>
        <v>-</v>
      </c>
      <c r="AC22" s="214" t="str">
        <f t="shared" si="9"/>
        <v>-</v>
      </c>
      <c r="AD22" s="214" t="str">
        <f t="shared" si="8"/>
        <v>-</v>
      </c>
    </row>
    <row r="23" spans="1:30"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125">
        <f t="shared" si="12"/>
        <v>0</v>
      </c>
      <c r="AB23" s="214" t="str">
        <f t="shared" si="7"/>
        <v>-</v>
      </c>
      <c r="AC23" s="214" t="str">
        <f t="shared" si="9"/>
        <v>-</v>
      </c>
      <c r="AD23" s="214" t="str">
        <f t="shared" si="8"/>
        <v>-</v>
      </c>
    </row>
    <row r="24" spans="1:30"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125">
        <f t="shared" si="12"/>
        <v>0</v>
      </c>
      <c r="AB24" s="214" t="str">
        <f t="shared" si="7"/>
        <v>-</v>
      </c>
      <c r="AC24" s="214" t="str">
        <f t="shared" si="9"/>
        <v>-</v>
      </c>
      <c r="AD24" s="214" t="str">
        <f t="shared" si="8"/>
        <v>-</v>
      </c>
    </row>
    <row r="25" spans="1:30"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125">
        <f t="shared" si="12"/>
        <v>0</v>
      </c>
      <c r="AB25" s="214" t="str">
        <f t="shared" si="7"/>
        <v>-</v>
      </c>
      <c r="AC25" s="214" t="str">
        <f t="shared" si="9"/>
        <v>-</v>
      </c>
      <c r="AD25" s="214" t="str">
        <f t="shared" si="8"/>
        <v>-</v>
      </c>
    </row>
    <row r="26" spans="1:30"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125">
        <f t="shared" si="12"/>
        <v>0</v>
      </c>
      <c r="AB26" s="214" t="str">
        <f t="shared" si="7"/>
        <v>-</v>
      </c>
      <c r="AC26" s="214" t="str">
        <f t="shared" si="9"/>
        <v>-</v>
      </c>
      <c r="AD26" s="214" t="str">
        <f t="shared" si="8"/>
        <v>-</v>
      </c>
    </row>
    <row r="27" spans="1:30"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125">
        <f t="shared" si="12"/>
        <v>0</v>
      </c>
      <c r="AB27" s="214" t="str">
        <f t="shared" si="7"/>
        <v>-</v>
      </c>
      <c r="AC27" s="214" t="str">
        <f t="shared" si="9"/>
        <v>-</v>
      </c>
      <c r="AD27" s="214" t="str">
        <f t="shared" si="8"/>
        <v>-</v>
      </c>
    </row>
    <row r="28" spans="1:30"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125">
        <f t="shared" si="12"/>
        <v>0</v>
      </c>
      <c r="AB28" s="214" t="str">
        <f t="shared" si="7"/>
        <v>-</v>
      </c>
      <c r="AC28" s="214" t="str">
        <f t="shared" si="9"/>
        <v>-</v>
      </c>
      <c r="AD28" s="214" t="str">
        <f t="shared" si="8"/>
        <v>-</v>
      </c>
    </row>
    <row r="29" spans="1:30"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125">
        <f t="shared" si="12"/>
        <v>0</v>
      </c>
      <c r="AB29" s="214" t="str">
        <f t="shared" si="7"/>
        <v>-</v>
      </c>
      <c r="AC29" s="214" t="str">
        <f t="shared" si="9"/>
        <v>-</v>
      </c>
      <c r="AD29" s="214" t="str">
        <f t="shared" si="8"/>
        <v>-</v>
      </c>
    </row>
    <row r="30" spans="1:30"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125">
        <f t="shared" si="12"/>
        <v>0</v>
      </c>
      <c r="AB30" s="214" t="str">
        <f t="shared" si="7"/>
        <v>-</v>
      </c>
      <c r="AC30" s="214" t="str">
        <f t="shared" si="9"/>
        <v>-</v>
      </c>
      <c r="AD30" s="214" t="str">
        <f t="shared" si="8"/>
        <v>-</v>
      </c>
    </row>
    <row r="31" spans="1:30"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125">
        <f t="shared" si="12"/>
        <v>0</v>
      </c>
      <c r="AB31" s="214" t="str">
        <f t="shared" si="7"/>
        <v>-</v>
      </c>
      <c r="AC31" s="214" t="str">
        <f t="shared" si="9"/>
        <v>-</v>
      </c>
      <c r="AD31" s="214" t="str">
        <f t="shared" si="8"/>
        <v>-</v>
      </c>
    </row>
    <row r="32" spans="1:30"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125">
        <f t="shared" si="12"/>
        <v>0</v>
      </c>
      <c r="AB32" s="214" t="str">
        <f t="shared" si="7"/>
        <v>-</v>
      </c>
      <c r="AC32" s="214" t="str">
        <f t="shared" si="9"/>
        <v>-</v>
      </c>
      <c r="AD32" s="214" t="str">
        <f t="shared" si="8"/>
        <v>-</v>
      </c>
    </row>
    <row r="33" spans="1:30"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125">
        <f t="shared" si="12"/>
        <v>0</v>
      </c>
      <c r="AB33" s="214" t="str">
        <f t="shared" si="7"/>
        <v>-</v>
      </c>
      <c r="AC33" s="214" t="str">
        <f t="shared" si="9"/>
        <v>-</v>
      </c>
      <c r="AD33" s="214" t="str">
        <f t="shared" si="8"/>
        <v>-</v>
      </c>
    </row>
    <row r="34" spans="1:30"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125">
        <f t="shared" si="12"/>
        <v>0</v>
      </c>
      <c r="AB34" s="214" t="str">
        <f t="shared" si="7"/>
        <v>-</v>
      </c>
      <c r="AC34" s="214" t="str">
        <f t="shared" si="9"/>
        <v>-</v>
      </c>
      <c r="AD34" s="214" t="str">
        <f t="shared" si="8"/>
        <v>-</v>
      </c>
    </row>
    <row r="35" spans="1:30" x14ac:dyDescent="0.2">
      <c r="A35" s="85" t="s">
        <v>166</v>
      </c>
      <c r="B35" s="85"/>
      <c r="C35" s="85"/>
      <c r="D35" s="85"/>
      <c r="E35" s="85"/>
      <c r="F35" s="85"/>
      <c r="G35" s="208">
        <f>SUM(G14:G34)</f>
        <v>0</v>
      </c>
      <c r="H35" s="208">
        <f t="shared" ref="H35:L35" si="17">SUM(H14:H34)</f>
        <v>0</v>
      </c>
      <c r="I35" s="208">
        <f t="shared" si="17"/>
        <v>0</v>
      </c>
      <c r="J35" s="208">
        <f t="shared" si="17"/>
        <v>0</v>
      </c>
      <c r="K35" s="208">
        <f t="shared" si="17"/>
        <v>0</v>
      </c>
      <c r="L35" s="208">
        <f t="shared" si="17"/>
        <v>0</v>
      </c>
      <c r="M35" s="54"/>
      <c r="N35" s="54"/>
      <c r="O35" s="54"/>
      <c r="P35" s="54"/>
      <c r="Q35" s="54"/>
      <c r="R35" s="54"/>
      <c r="S35" s="54"/>
      <c r="T35" s="54"/>
      <c r="U35" s="54"/>
      <c r="V35" s="54"/>
      <c r="W35" s="54"/>
      <c r="X35" s="54"/>
      <c r="Y35" s="54"/>
      <c r="Z35" s="54"/>
      <c r="AA35" s="54"/>
      <c r="AB35" s="54"/>
      <c r="AC35" s="219"/>
      <c r="AD35" s="219"/>
    </row>
    <row r="36" spans="1:30" x14ac:dyDescent="0.2">
      <c r="A36" s="207" t="s">
        <v>57</v>
      </c>
      <c r="B36" s="207"/>
      <c r="C36" s="207"/>
      <c r="D36" s="207"/>
      <c r="E36" s="207"/>
      <c r="F36" s="207"/>
      <c r="G36" s="208">
        <f t="shared" ref="G36:L36" si="18">G12+G35</f>
        <v>497</v>
      </c>
      <c r="H36" s="208">
        <f t="shared" si="18"/>
        <v>119</v>
      </c>
      <c r="I36" s="208">
        <f t="shared" si="18"/>
        <v>996</v>
      </c>
      <c r="J36" s="208">
        <f t="shared" si="18"/>
        <v>204</v>
      </c>
      <c r="K36" s="208">
        <f t="shared" si="18"/>
        <v>1493</v>
      </c>
      <c r="L36" s="208">
        <f t="shared" si="18"/>
        <v>323</v>
      </c>
      <c r="M36" s="209"/>
      <c r="N36" s="208">
        <f>SUM(N5:N35)</f>
        <v>0</v>
      </c>
      <c r="O36" s="208">
        <f t="shared" ref="O36:Z36" si="19">SUM(O5:O35)</f>
        <v>0</v>
      </c>
      <c r="P36" s="208">
        <f t="shared" si="19"/>
        <v>0</v>
      </c>
      <c r="Q36" s="208">
        <f t="shared" si="19"/>
        <v>0</v>
      </c>
      <c r="R36" s="208">
        <f t="shared" si="19"/>
        <v>0</v>
      </c>
      <c r="S36" s="208">
        <f t="shared" si="19"/>
        <v>0</v>
      </c>
      <c r="T36" s="208"/>
      <c r="U36" s="208"/>
      <c r="V36" s="208"/>
      <c r="W36" s="208">
        <f>SUM(W5:W35)</f>
        <v>15</v>
      </c>
      <c r="X36" s="208">
        <f t="shared" si="19"/>
        <v>15</v>
      </c>
      <c r="Y36" s="208"/>
      <c r="Z36" s="208">
        <f t="shared" si="19"/>
        <v>1508</v>
      </c>
      <c r="AA36" s="210"/>
      <c r="AB36" s="236">
        <f t="shared" ref="AB36" si="20">L36/K36</f>
        <v>0.21634293369055593</v>
      </c>
      <c r="AC36" s="236" t="str">
        <f>IFERROR(S36/R36,"-")</f>
        <v>-</v>
      </c>
      <c r="AD36" s="236">
        <f>IFERROR(X36/W36,"-")</f>
        <v>1</v>
      </c>
    </row>
    <row r="37" spans="1:30" x14ac:dyDescent="0.2">
      <c r="A37"/>
      <c r="B37"/>
      <c r="C37"/>
      <c r="D37"/>
      <c r="E37"/>
    </row>
    <row r="38" spans="1:30" s="35" customFormat="1" ht="14.25" customHeight="1"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1"/>
        <v>7099</v>
      </c>
      <c r="AB42" s="219">
        <f t="shared" si="22"/>
        <v>0.22295514511873352</v>
      </c>
      <c r="AC42" s="219">
        <f t="shared" si="23"/>
        <v>0.93528505392912176</v>
      </c>
      <c r="AD42" s="219">
        <f t="shared" si="24"/>
        <v>0.95854922279792742</v>
      </c>
    </row>
    <row r="43" spans="1:30"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1"/>
        <v>12832</v>
      </c>
      <c r="AB43" s="219">
        <f t="shared" si="22"/>
        <v>0.22111339399276</v>
      </c>
      <c r="AC43" s="219">
        <f t="shared" si="23"/>
        <v>0.94339622641509435</v>
      </c>
      <c r="AD43" s="219">
        <f t="shared" si="24"/>
        <v>0.99464954521134297</v>
      </c>
    </row>
    <row r="44" spans="1:30"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1"/>
        <v>9482</v>
      </c>
      <c r="AB44" s="219">
        <f t="shared" si="22"/>
        <v>0.22136642419055769</v>
      </c>
      <c r="AC44" s="219">
        <f t="shared" si="23"/>
        <v>0.94075829383886256</v>
      </c>
      <c r="AD44" s="219">
        <f t="shared" si="24"/>
        <v>0.97413372376769158</v>
      </c>
    </row>
    <row r="45" spans="1:30"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1"/>
        <v>5751</v>
      </c>
      <c r="AB45" s="219">
        <f t="shared" si="22"/>
        <v>0.30849315068493149</v>
      </c>
      <c r="AC45" s="219">
        <f t="shared" si="23"/>
        <v>0.85958254269449719</v>
      </c>
      <c r="AD45" s="219">
        <f t="shared" si="24"/>
        <v>0.98919949174078781</v>
      </c>
    </row>
    <row r="46" spans="1:30"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160</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72</v>
      </c>
      <c r="B50" s="58"/>
      <c r="C50" s="58"/>
      <c r="D50" s="58"/>
      <c r="E50" s="58"/>
    </row>
    <row r="51" spans="1:25" x14ac:dyDescent="0.2">
      <c r="A51" s="62" t="s">
        <v>161</v>
      </c>
      <c r="B51" s="58"/>
      <c r="C51" s="58"/>
      <c r="D51" s="58"/>
      <c r="E51" s="58"/>
    </row>
    <row r="52" spans="1:25" x14ac:dyDescent="0.2">
      <c r="A52" s="58" t="s">
        <v>179</v>
      </c>
      <c r="B52" s="58"/>
      <c r="C52" s="58"/>
      <c r="D52" s="58"/>
      <c r="E52" s="58"/>
    </row>
    <row r="53" spans="1:25" x14ac:dyDescent="0.2">
      <c r="A53" s="33" t="s">
        <v>162</v>
      </c>
      <c r="B53" s="58"/>
      <c r="C53" s="58"/>
      <c r="D53" s="58"/>
      <c r="E53" s="58"/>
    </row>
    <row r="54" spans="1:25" x14ac:dyDescent="0.2">
      <c r="A54" s="33" t="s">
        <v>163</v>
      </c>
    </row>
    <row r="58" spans="1:25" x14ac:dyDescent="0.2">
      <c r="P58" s="125"/>
    </row>
  </sheetData>
  <mergeCells count="3">
    <mergeCell ref="U2:X2"/>
    <mergeCell ref="U3:V3"/>
    <mergeCell ref="G11:J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47" t="s">
        <v>89</v>
      </c>
      <c r="G2" s="247"/>
      <c r="H2" s="247"/>
      <c r="I2" s="247"/>
      <c r="J2" s="247"/>
      <c r="K2" s="247"/>
      <c r="L2" s="247"/>
      <c r="M2" s="247"/>
      <c r="N2" s="247"/>
      <c r="O2" s="247"/>
      <c r="P2" s="247"/>
      <c r="Q2" s="247"/>
      <c r="R2" s="37"/>
      <c r="S2" s="247" t="s">
        <v>89</v>
      </c>
      <c r="T2" s="247"/>
      <c r="U2" s="247"/>
      <c r="V2" s="247"/>
      <c r="W2" s="247"/>
      <c r="X2" s="247"/>
      <c r="Y2" s="247"/>
      <c r="Z2" s="247"/>
      <c r="AA2" s="247"/>
      <c r="AB2" s="247"/>
      <c r="AC2" s="247"/>
      <c r="AD2" s="37"/>
      <c r="AE2" s="247" t="s">
        <v>89</v>
      </c>
      <c r="AF2" s="247"/>
      <c r="AG2" s="247"/>
      <c r="AH2" s="247"/>
      <c r="AI2" s="247"/>
      <c r="AJ2" s="247"/>
      <c r="AK2" s="247"/>
      <c r="AL2" s="247"/>
      <c r="AM2" s="247"/>
      <c r="AN2" s="247"/>
      <c r="AO2" s="247"/>
      <c r="AP2" s="37"/>
      <c r="AQ2" s="247" t="s">
        <v>89</v>
      </c>
      <c r="AR2" s="247"/>
      <c r="AS2" s="247"/>
      <c r="AT2" s="247"/>
      <c r="AU2" s="247"/>
      <c r="AV2" s="247"/>
      <c r="AW2" s="247"/>
      <c r="AX2" s="247"/>
      <c r="AY2" s="247"/>
      <c r="AZ2" s="247"/>
      <c r="BA2" s="247"/>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0">
        <v>2019</v>
      </c>
      <c r="BP3" s="250"/>
      <c r="BQ3" s="250"/>
      <c r="BS3" s="250">
        <v>2020</v>
      </c>
      <c r="BT3" s="250"/>
      <c r="BU3" s="250"/>
      <c r="BW3" s="250">
        <v>2021</v>
      </c>
      <c r="BX3" s="250"/>
      <c r="BY3" s="250"/>
      <c r="BZ3" s="250"/>
      <c r="CB3" s="250">
        <v>2022</v>
      </c>
      <c r="CC3" s="250"/>
      <c r="CD3" s="250"/>
      <c r="CE3" s="250"/>
      <c r="CG3" s="250">
        <v>2023</v>
      </c>
      <c r="CH3" s="250"/>
      <c r="CI3" s="250"/>
      <c r="CJ3" s="250"/>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49" t="s">
        <v>95</v>
      </c>
      <c r="AZ18" s="249"/>
      <c r="BA18" s="249"/>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49" t="s">
        <v>96</v>
      </c>
      <c r="AZ19" s="249"/>
      <c r="BA19" s="249"/>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49" t="s">
        <v>97</v>
      </c>
      <c r="AZ20" s="249"/>
      <c r="BA20" s="249"/>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49" t="s">
        <v>98</v>
      </c>
      <c r="AZ21" s="249"/>
      <c r="BA21" s="249"/>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2">
        <v>2015</v>
      </c>
      <c r="AX2" s="252"/>
      <c r="AY2" s="252"/>
      <c r="AZ2" s="65"/>
      <c r="BA2" s="65"/>
      <c r="BB2" s="65">
        <v>2016</v>
      </c>
      <c r="BC2" s="65"/>
      <c r="BE2" s="65"/>
      <c r="BF2" s="65">
        <v>2017</v>
      </c>
      <c r="BG2" s="65"/>
      <c r="BH2" s="65"/>
      <c r="BI2" s="252">
        <v>2018</v>
      </c>
      <c r="BJ2" s="252"/>
      <c r="BK2" s="252"/>
      <c r="BL2" s="42"/>
      <c r="BM2" s="251">
        <v>2019</v>
      </c>
      <c r="BN2" s="251"/>
      <c r="BO2" s="251"/>
      <c r="BQ2" s="251">
        <v>2020</v>
      </c>
      <c r="BR2" s="251"/>
      <c r="BS2" s="251"/>
      <c r="BU2" s="251">
        <v>2021</v>
      </c>
      <c r="BV2" s="251"/>
      <c r="BW2" s="251"/>
      <c r="BY2" s="251">
        <v>2022</v>
      </c>
      <c r="BZ2" s="251"/>
      <c r="CA2" s="251"/>
      <c r="CC2" s="251">
        <v>2023</v>
      </c>
      <c r="CD2" s="251"/>
      <c r="CE2" s="251"/>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62">
        <v>825</v>
      </c>
      <c r="CD5" s="42" t="s">
        <v>93</v>
      </c>
      <c r="CE5" s="42">
        <v>22</v>
      </c>
      <c r="CF5" s="97"/>
      <c r="CG5" s="97"/>
      <c r="CH5" s="97"/>
      <c r="CI5" s="97"/>
    </row>
    <row r="6" spans="1:87"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62">
        <v>108</v>
      </c>
      <c r="CD6" s="42" t="s">
        <v>93</v>
      </c>
      <c r="CE6" s="42">
        <v>47</v>
      </c>
      <c r="CF6" s="97"/>
      <c r="CG6" s="97"/>
      <c r="CH6" s="97"/>
      <c r="CI6" s="97"/>
    </row>
    <row r="7" spans="1:87"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93</v>
      </c>
      <c r="CE14" s="42">
        <v>354</v>
      </c>
      <c r="CF14" s="97"/>
      <c r="CG14" s="97"/>
      <c r="CH14" s="97"/>
      <c r="CI14" s="97"/>
    </row>
    <row r="15" spans="1:87"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93</v>
      </c>
      <c r="D20" s="89">
        <f t="shared" si="2"/>
        <v>40528</v>
      </c>
      <c r="AO20" s="35"/>
      <c r="AP20" s="38"/>
      <c r="AQ20" s="38"/>
      <c r="BA20" s="42"/>
      <c r="BB20" s="38"/>
      <c r="BC20" s="38"/>
    </row>
    <row r="21" spans="1:86" x14ac:dyDescent="0.2">
      <c r="AO21" s="42"/>
      <c r="AP21" s="38"/>
      <c r="AQ21" s="38"/>
      <c r="BA21" s="104" t="s">
        <v>104</v>
      </c>
      <c r="BB21" s="38"/>
      <c r="BC21" s="38"/>
    </row>
    <row r="22" spans="1:86" x14ac:dyDescent="0.2">
      <c r="AO22" s="38"/>
      <c r="AP22" s="38"/>
      <c r="AQ22" s="38"/>
      <c r="BA22" s="38"/>
      <c r="BB22" s="38"/>
      <c r="BC22" s="38"/>
    </row>
    <row r="23" spans="1:86" x14ac:dyDescent="0.2">
      <c r="A23" s="35" t="s">
        <v>105</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58" t="s">
        <v>106</v>
      </c>
      <c r="F2" s="258"/>
      <c r="G2" s="258"/>
      <c r="H2" s="258"/>
      <c r="I2" s="258"/>
      <c r="J2" s="258"/>
      <c r="K2" s="258"/>
      <c r="L2" s="258"/>
      <c r="M2" s="258"/>
      <c r="N2" s="258"/>
      <c r="O2" s="258"/>
      <c r="P2" s="108"/>
      <c r="Q2" s="258" t="s">
        <v>106</v>
      </c>
      <c r="R2" s="258"/>
      <c r="S2" s="258"/>
      <c r="T2" s="258"/>
      <c r="U2" s="258"/>
      <c r="V2" s="258"/>
      <c r="W2" s="258"/>
      <c r="X2" s="258"/>
      <c r="Y2" s="258"/>
      <c r="Z2" s="258"/>
      <c r="AA2" s="258"/>
      <c r="AB2" s="109"/>
      <c r="AC2" s="258" t="s">
        <v>106</v>
      </c>
      <c r="AD2" s="258"/>
      <c r="AE2" s="258"/>
      <c r="AF2" s="258"/>
      <c r="AG2" s="258"/>
      <c r="AH2" s="258"/>
      <c r="AI2" s="258"/>
      <c r="AJ2" s="258"/>
      <c r="AK2" s="258"/>
      <c r="AL2" s="258"/>
      <c r="AM2" s="258"/>
      <c r="AO2" s="259" t="s">
        <v>106</v>
      </c>
      <c r="AP2" s="259"/>
      <c r="AQ2" s="259"/>
      <c r="AR2" s="259"/>
      <c r="AS2" s="259"/>
      <c r="AT2" s="259"/>
      <c r="AU2" s="259"/>
      <c r="AV2" s="259"/>
      <c r="AW2" s="259"/>
      <c r="AX2" s="259"/>
      <c r="AY2" s="259"/>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0">
        <v>2022</v>
      </c>
      <c r="BZ3" s="255"/>
      <c r="CA3" s="255"/>
      <c r="CC3" s="255">
        <v>2023</v>
      </c>
      <c r="CD3" s="255"/>
      <c r="CE3" s="255"/>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1" t="s">
        <v>117</v>
      </c>
      <c r="BF12" s="262"/>
      <c r="BG12" s="263"/>
      <c r="BH12" s="139"/>
      <c r="BI12" s="266" t="s">
        <v>117</v>
      </c>
      <c r="BJ12" s="262"/>
      <c r="BK12" s="267"/>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64"/>
      <c r="BF13" s="264"/>
      <c r="BG13" s="265"/>
      <c r="BH13" s="139"/>
      <c r="BI13" s="268"/>
      <c r="BJ13" s="264"/>
      <c r="BK13" s="269"/>
      <c r="BM13" s="270" t="s">
        <v>123</v>
      </c>
      <c r="BN13" s="271"/>
      <c r="BO13" s="272"/>
      <c r="BQ13" s="270" t="s">
        <v>123</v>
      </c>
      <c r="BR13" s="271"/>
      <c r="BS13" s="272"/>
      <c r="BU13" s="273" t="s">
        <v>123</v>
      </c>
      <c r="BV13" s="274"/>
      <c r="BW13" s="275"/>
      <c r="BX13" s="165"/>
      <c r="BY13" s="253" t="s">
        <v>123</v>
      </c>
      <c r="BZ13" s="253"/>
      <c r="CA13" s="253"/>
      <c r="CB13" s="165"/>
      <c r="CC13" s="181">
        <v>3626</v>
      </c>
      <c r="CD13" s="256" t="s">
        <v>123</v>
      </c>
      <c r="CE13" s="257"/>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54" t="s">
        <v>135</v>
      </c>
      <c r="AL36" s="254"/>
      <c r="AS36" s="62" t="s">
        <v>136</v>
      </c>
      <c r="AV36" s="122"/>
      <c r="AW36" s="62" t="s">
        <v>136</v>
      </c>
      <c r="BA36" s="62" t="s">
        <v>136</v>
      </c>
      <c r="BD36" s="122"/>
      <c r="BE36" s="62" t="s">
        <v>137</v>
      </c>
      <c r="BI36" s="62" t="s">
        <v>137</v>
      </c>
      <c r="BM36" s="62" t="s">
        <v>137</v>
      </c>
      <c r="BQ36" s="62" t="s">
        <v>137</v>
      </c>
      <c r="BU36" t="s">
        <v>137</v>
      </c>
      <c r="BY36" t="s">
        <v>137</v>
      </c>
    </row>
    <row r="37" spans="1:83" x14ac:dyDescent="0.2">
      <c r="AK37" s="254"/>
      <c r="AL37" s="254"/>
      <c r="AV37" s="122"/>
      <c r="BD37" s="122"/>
      <c r="BQ37" s="62" t="s">
        <v>138</v>
      </c>
      <c r="CC37" t="s">
        <v>134</v>
      </c>
    </row>
    <row r="38" spans="1:83" x14ac:dyDescent="0.2">
      <c r="A38" s="35" t="s">
        <v>105</v>
      </c>
      <c r="AK38" s="254"/>
      <c r="AL38" s="254"/>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2024-10-26T18:30:51Z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