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40" documentId="8_{D94B1239-EFAF-4148-BDB7-70E546562559}" xr6:coauthVersionLast="47" xr6:coauthVersionMax="47" xr10:uidLastSave="{D1C38350-04CD-4903-A6FE-F4463C868270}"/>
  <bookViews>
    <workbookView xWindow="-25320" yWindow="-510" windowWidth="25440" windowHeight="15390" firstSheet="1" activeTab="2"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 i="13" l="1"/>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24" i="8"/>
  <c r="AN25" i="8"/>
  <c r="AN26" i="8"/>
  <c r="AN27" i="8"/>
  <c r="AN28"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F6" i="9" a="1"/>
  <c r="AF6" i="9" s="1"/>
  <c r="AF7" i="9" a="1"/>
  <c r="AF7" i="9"/>
  <c r="AF8" i="9" a="1"/>
  <c r="AF8" i="9"/>
  <c r="AF9" i="9" a="1"/>
  <c r="AF9" i="9" s="1"/>
  <c r="AF10" i="9" a="1"/>
  <c r="AF10" i="9" s="1"/>
  <c r="AF11" i="9" a="1"/>
  <c r="AF11" i="9" s="1"/>
  <c r="AF12" i="9" a="1"/>
  <c r="AF12" i="9"/>
  <c r="AF13" i="9" a="1"/>
  <c r="AF13" i="9" s="1"/>
  <c r="AF14" i="9" a="1"/>
  <c r="AF14" i="9"/>
  <c r="AF15" i="9" a="1"/>
  <c r="AF15" i="9" s="1"/>
  <c r="AF16" i="9" a="1"/>
  <c r="AF16" i="9"/>
  <c r="AF17" i="9" a="1"/>
  <c r="AF17" i="9" s="1"/>
  <c r="AF5" i="9" a="1"/>
  <c r="AF5"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AC20" i="13" s="1"/>
  <c r="R20" i="13"/>
  <c r="L20" i="13"/>
  <c r="AB20" i="13" s="1"/>
  <c r="K20" i="13"/>
  <c r="S19" i="13"/>
  <c r="AC19" i="13" s="1"/>
  <c r="R19" i="13"/>
  <c r="L19" i="13"/>
  <c r="AB19" i="13" s="1"/>
  <c r="K19" i="13"/>
  <c r="S18" i="13"/>
  <c r="AC18" i="13" s="1"/>
  <c r="R18" i="13"/>
  <c r="L18" i="13"/>
  <c r="AB18" i="13" s="1"/>
  <c r="K18" i="13"/>
  <c r="S17" i="13"/>
  <c r="AC17" i="13" s="1"/>
  <c r="R17" i="13"/>
  <c r="L17" i="13"/>
  <c r="AB17" i="13" s="1"/>
  <c r="K17" i="13"/>
  <c r="Z17" i="13" s="1"/>
  <c r="S16" i="13"/>
  <c r="AC16" i="13" s="1"/>
  <c r="R16" i="13"/>
  <c r="L16" i="13"/>
  <c r="AB16" i="13" s="1"/>
  <c r="K16" i="13"/>
  <c r="S15" i="13"/>
  <c r="AC15" i="13" s="1"/>
  <c r="R15" i="13"/>
  <c r="L15" i="13"/>
  <c r="AB15" i="13" s="1"/>
  <c r="K15" i="13"/>
  <c r="S14" i="13"/>
  <c r="AC14" i="13" s="1"/>
  <c r="R14" i="13"/>
  <c r="L14" i="13"/>
  <c r="AB14" i="13" s="1"/>
  <c r="K14" i="13"/>
  <c r="J12" i="13"/>
  <c r="I12" i="13"/>
  <c r="H12" i="13"/>
  <c r="G12" i="13"/>
  <c r="S11" i="13"/>
  <c r="AC11" i="13" s="1"/>
  <c r="R11" i="13"/>
  <c r="L11" i="13"/>
  <c r="AB11" i="13" s="1"/>
  <c r="K11" i="13"/>
  <c r="S10" i="13"/>
  <c r="AC10" i="13" s="1"/>
  <c r="R10" i="13"/>
  <c r="L10" i="13"/>
  <c r="AB10" i="13" s="1"/>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9" i="13" l="1"/>
  <c r="AB9" i="13"/>
  <c r="Z46" i="13"/>
  <c r="Z42" i="13"/>
  <c r="AD46" i="13"/>
  <c r="Z20" i="13"/>
  <c r="Z23" i="13"/>
  <c r="Z18" i="13"/>
  <c r="AC8" i="13"/>
  <c r="AD36" i="13"/>
  <c r="AC7" i="13"/>
  <c r="AB7" i="13"/>
  <c r="AC6" i="13"/>
  <c r="AB6" i="13"/>
  <c r="Z5" i="13"/>
  <c r="Z34" i="13"/>
  <c r="I36" i="13"/>
  <c r="Z24" i="13"/>
  <c r="Z26" i="13"/>
  <c r="Z30" i="13"/>
  <c r="Z14" i="13"/>
  <c r="Z7" i="13"/>
  <c r="Z8" i="13"/>
  <c r="L12" i="13"/>
  <c r="Z11"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N17" i="9"/>
  <c r="M17" i="9"/>
  <c r="AB16" i="9"/>
  <c r="AG16" i="9" s="1"/>
  <c r="AA16" i="9"/>
  <c r="U16" i="9"/>
  <c r="T16" i="9"/>
  <c r="N16" i="9"/>
  <c r="M16" i="9"/>
  <c r="AB15" i="9"/>
  <c r="AA15" i="9"/>
  <c r="U15" i="9"/>
  <c r="T15" i="9"/>
  <c r="N15" i="9"/>
  <c r="M15" i="9"/>
  <c r="AB14" i="9"/>
  <c r="AG14" i="9" s="1"/>
  <c r="AA14" i="9"/>
  <c r="U14" i="9"/>
  <c r="T14" i="9"/>
  <c r="N14" i="9"/>
  <c r="M14" i="9"/>
  <c r="AB13" i="9"/>
  <c r="AA13" i="9"/>
  <c r="AD13" i="9" s="1"/>
  <c r="AH13" i="9" s="1"/>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E9" i="9" l="1"/>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M24" i="8" s="1"/>
  <c r="AA25" i="8"/>
  <c r="AB25" i="8"/>
  <c r="AA26" i="8"/>
  <c r="AB26" i="8"/>
  <c r="AA27" i="8"/>
  <c r="AB27" i="8"/>
  <c r="AM27" i="8" s="1"/>
  <c r="AA28" i="8"/>
  <c r="AB28" i="8"/>
  <c r="AM28" i="8" s="1"/>
  <c r="AA29" i="8"/>
  <c r="AB29" i="8"/>
  <c r="AM29" i="8" s="1"/>
  <c r="AA30" i="8"/>
  <c r="AB30" i="8"/>
  <c r="AM30" i="8" s="1"/>
  <c r="AB31" i="8"/>
  <c r="AM31" i="8" s="1"/>
  <c r="AB32" i="8"/>
  <c r="AM32" i="8" s="1"/>
  <c r="AA34" i="8"/>
  <c r="AB34" i="8"/>
  <c r="T25" i="8"/>
  <c r="U25" i="8"/>
  <c r="AL25" i="8" s="1"/>
  <c r="T26" i="8"/>
  <c r="U26" i="8"/>
  <c r="AL26" i="8" s="1"/>
  <c r="T27" i="8"/>
  <c r="U27" i="8"/>
  <c r="AL27" i="8" s="1"/>
  <c r="T28" i="8"/>
  <c r="U28" i="8"/>
  <c r="AL28" i="8" s="1"/>
  <c r="T29" i="8"/>
  <c r="U29" i="8"/>
  <c r="T30" i="8"/>
  <c r="U30" i="8"/>
  <c r="T31" i="8"/>
  <c r="U31" i="8"/>
  <c r="AL31" i="8" s="1"/>
  <c r="T32" i="8"/>
  <c r="U32" i="8"/>
  <c r="AL32" i="8" s="1"/>
  <c r="T34" i="8"/>
  <c r="U34" i="8"/>
  <c r="AL34" i="8" s="1"/>
  <c r="M25" i="8"/>
  <c r="N25" i="8"/>
  <c r="AK25" i="8" s="1"/>
  <c r="M26" i="8"/>
  <c r="N26" i="8"/>
  <c r="M27" i="8"/>
  <c r="N27" i="8"/>
  <c r="M28" i="8"/>
  <c r="N28" i="8"/>
  <c r="AK28" i="8" s="1"/>
  <c r="M29" i="8"/>
  <c r="N29" i="8"/>
  <c r="AK29" i="8" s="1"/>
  <c r="M30" i="8"/>
  <c r="N30" i="8"/>
  <c r="AK30" i="8" s="1"/>
  <c r="M31" i="8"/>
  <c r="N31" i="8"/>
  <c r="AK31" i="8" s="1"/>
  <c r="M32" i="8"/>
  <c r="N32" i="8"/>
  <c r="M34" i="8"/>
  <c r="N34" i="8"/>
  <c r="G35" i="8"/>
  <c r="M23" i="8"/>
  <c r="N23" i="8"/>
  <c r="T23" i="8"/>
  <c r="U23" i="8"/>
  <c r="AA23" i="8"/>
  <c r="AB23" i="8"/>
  <c r="AF23" i="8"/>
  <c r="M24" i="8"/>
  <c r="N24" i="8"/>
  <c r="T24" i="8"/>
  <c r="U24" i="8"/>
  <c r="AF24" i="8"/>
  <c r="AL23" i="8" l="1"/>
  <c r="AK23" i="8"/>
  <c r="AM23" i="8"/>
  <c r="AL24" i="8"/>
  <c r="AK34" i="8"/>
  <c r="AK27" i="8"/>
  <c r="AL30" i="8"/>
  <c r="AM34" i="8"/>
  <c r="AM26" i="8"/>
  <c r="AK24" i="8"/>
  <c r="AK32" i="8"/>
  <c r="AK26" i="8"/>
  <c r="AL29" i="8"/>
  <c r="AM25" i="8"/>
  <c r="AH33" i="8"/>
  <c r="AH23" i="8"/>
  <c r="AN23" i="8" s="1"/>
  <c r="AH34" i="8"/>
  <c r="AH32" i="8"/>
  <c r="AH31" i="8"/>
  <c r="AH30" i="8"/>
  <c r="AH29" i="8"/>
  <c r="AH28" i="8"/>
  <c r="AH27" i="8"/>
  <c r="AH26" i="8"/>
  <c r="AH25" i="8"/>
  <c r="AH24" i="8"/>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<sst xmlns="http://schemas.openxmlformats.org/spreadsheetml/2006/main" count="689" uniqueCount="179">
  <si>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</si>
  <si>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</si>
  <si>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</si>
  <si>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</si>
  <si>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</si>
  <si>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</si>
  <si>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</si>
  <si>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</si>
  <si>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</si>
  <si>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</si>
  <si>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</si>
  <si>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</si>
  <si>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</si>
  <si>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</si>
  <si>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</si>
  <si>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</si>
  <si>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</si>
  <si>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</si>
  <si>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</si>
  <si>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</si>
  <si>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</si>
  <si>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</si>
  <si>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</si>
  <si>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</si>
  <si>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</si>
  <si>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</si>
  <si>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</si>
  <si>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</si>
  <si>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</si>
  <si>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</si>
  <si>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</si>
  <si>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</si>
  <si>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</si>
  <si>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</si>
  <si>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</si>
  <si>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</si>
  <si>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</si>
  <si>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</si>
  <si>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</si>
  <si>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</si>
  <si>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</si>
  <si>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</si>
  <si>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</si>
  <si>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</si>
  <si>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</si>
  <si>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</si>
  <si>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</si>
  <si>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</si>
  <si>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</si>
  <si>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</si>
  <si>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</si>
  <si>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r>
      <t xml:space="preserve">RMs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</si>
  <si>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</si>
  <si>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</si>
  <si>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</si>
  <si>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</si>
  <si>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</si>
  <si>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</si>
  <si>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</si>
  <si>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</si>
  <si>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</si>
  <si>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</si>
  <si>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</si>
  <si>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</si>
  <si>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</si>
  <si>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</si>
  <si>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</si>
  <si>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</si>
  <si>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</si>
  <si>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</si>
  <si>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</si>
  <si>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</si>
  <si>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3/  Ads denote adipose fin-clipped fish; RMs denote right maxillary clipped fish.  Both clip counts are a subset of the total shown.</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</si>
  <si>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</si>
  <si>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</si>
  <si>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</si>
  <si>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</si>
  <si>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</si>
  <si>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</si>
  <si>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</si>
  <si>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</si>
  <si>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</si>
  <si>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</si>
  <si>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</si>
  <si>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</si>
  <si>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</si>
  <si>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</si>
  <si>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t>3/  Ads denote adipose fin-clipped fish Clip counts are a subset of the total shown.</t>
  </si>
  <si>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</si>
  <si>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</si>
  <si>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</si>
  <si>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</si>
  <si>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</si>
  <si>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</si>
  <si>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</si>
  <si>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</si>
  <si>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</si>
  <si>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</si>
  <si>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</si>
  <si>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</si>
  <si>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</si>
  <si>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</si>
  <si>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</si>
  <si>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</si>
  <si>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</si>
  <si>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</si>
  <si>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</si>
  <si>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</si>
  <si>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</si>
  <si>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</si>
  <si>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</si>
  <si>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</si>
  <si>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</si>
  <si>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</si>
  <si>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</si>
  <si>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</si>
  <si>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</si>
  <si>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</si>
  <si>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</si>
  <si>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</si>
  <si>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</si>
  <si>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</si>
  <si>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</si>
  <si>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</si>
  <si>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</si>
  <si>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</si>
  <si>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</si>
  <si>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</si>
  <si>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</si>
  <si>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</si>
  <si>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</si>
  <si>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</si>
  <si>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</si>
  <si>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</si>
  <si>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</si>
  <si>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</si>
  <si>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</si>
  <si>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</si>
  <si>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</si>
  <si>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</si>
  <si>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</si>
  <si>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</si>
  <si>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</si>
  <si>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</si>
  <si>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</si>
  <si>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</si>
  <si>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</si>
  <si>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</si>
  <si>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</si>
  <si>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</si>
  <si>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t>Ads</t>
  </si>
  <si>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</si>
  <si>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</si>
  <si>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</si>
  <si>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</si>
  <si>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</si>
  <si>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</si>
  <si>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</si>
  <si>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</si>
  <si>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</si>
  <si>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</si>
  <si>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</si>
  <si>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</si>
  <si>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</si>
  <si>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</si>
  <si>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</si>
  <si>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</si>
  <si>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</si>
  <si>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</si>
  <si>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</si>
  <si>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5/  In 2024, Chinook processed prior to Julian week 43 are considered spring Chinook, those after Julian week 42 are considered fall Chinook.</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</si>
  <si>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</si>
  <si>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</si>
  <si>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</si>
  <si>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</si>
  <si>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</si>
  <si>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</si>
  <si>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</si>
  <si>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Coming 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</si>
</sst>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3">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9" fontId="2" fillId="0" borderId="0" xfId="4" quotePrefix="1" applyFont="1" applyFill="1" applyBorder="1" applyAlignment="1">
      <alignment horizontal="center"/>
    </xf>
    <xf numFmtId="1" fontId="1" fillId="0" borderId="1" xfId="0" applyNumberFormat="1" applyFont="1" applyBorder="1" applyAlignment="1">
      <alignment horizontal="center"/>
    </xf>
    <xf numFmtId="1" fontId="0" fillId="0" borderId="1" xfId="0" applyNumberForma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1" fontId="0" fillId="0" borderId="2" xfId="0" applyNumberFormat="1" applyBorder="1" applyAlignment="1">
      <alignment horizontal="center"/>
    </xf>
    <xf numFmtId="9" fontId="0" fillId="0" borderId="2" xfId="4" applyFont="1" applyFill="1" applyBorder="1" applyAlignment="1">
      <alignment horizontal="center"/>
    </xf>
    <xf numFmtId="9" fontId="2" fillId="0" borderId="2" xfId="4" quotePrefix="1" applyFont="1" applyFill="1" applyBorder="1" applyAlignment="1">
      <alignment horizontal="center"/>
    </xf>
    <xf numFmtId="1" fontId="2"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8" fillId="0" borderId="1" xfId="0" applyFont="1" applyBorder="1" applyAlignment="1">
      <alignment horizontal="center"/>
    </xf>
    <xf numFmtId="3" fontId="1" fillId="0" borderId="3" xfId="0" applyNumberFormat="1" applyFont="1" applyBorder="1" applyAlignment="1">
      <alignment horizontal="center" textRotation="45"/>
    </xf>
    <xf numFmtId="3" fontId="1" fillId="0" borderId="0" xfId="0" applyNumberFormat="1" applyFont="1" applyAlignment="1">
      <alignment horizontal="center" textRotation="45"/>
    </xf>
    <xf numFmtId="3" fontId="15" fillId="0" borderId="0" xfId="0" applyNumberFormat="1" applyFont="1" applyAlignment="1">
      <alignment horizontal="center" textRotation="45"/>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workbookViewId="0">
      <selection activeCell="AF23" sqref="AF23"/>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168</v>
      </c>
      <c r="AL3" s="246"/>
      <c r="AM3" s="246"/>
      <c r="AN3" s="247" t="s">
        <v>169</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51</v>
      </c>
      <c r="V4" s="13"/>
      <c r="W4" s="13" t="s">
        <v>48</v>
      </c>
      <c r="X4" s="13" t="s">
        <v>49</v>
      </c>
      <c r="Y4" s="13" t="s">
        <v>48</v>
      </c>
      <c r="Z4" s="13" t="s">
        <v>49</v>
      </c>
      <c r="AA4" s="13" t="s">
        <v>48</v>
      </c>
      <c r="AB4" s="13" t="s">
        <v>49</v>
      </c>
      <c r="AC4" s="13"/>
      <c r="AD4" s="13" t="s">
        <v>52</v>
      </c>
      <c r="AE4" s="13" t="s">
        <v>53</v>
      </c>
      <c r="AF4" s="34" t="s">
        <v>48</v>
      </c>
      <c r="AG4" s="12"/>
      <c r="AH4" s="13" t="s">
        <v>54</v>
      </c>
      <c r="AI4" s="14" t="s">
        <v>55</v>
      </c>
      <c r="AK4" s="13" t="s">
        <v>173</v>
      </c>
      <c r="AL4" s="13" t="s">
        <v>175</v>
      </c>
      <c r="AM4" s="13" t="s">
        <v>174</v>
      </c>
      <c r="AN4" s="248"/>
    </row>
    <row r="5" spans="1:40" ht="1.5" customHeight="1" x14ac:dyDescent="0.2">
      <c r="A5" s="8">
        <v>22</v>
      </c>
      <c r="C5" s="16">
        <v>43979</v>
      </c>
      <c r="D5" s="17" t="s">
        <v>56</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56</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56</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56</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56</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56</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56</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31">
        <f>IFERROR(AH11/G11,"-")</f>
        <v>24.5</v>
      </c>
    </row>
    <row r="12" spans="1:40" s="7" customFormat="1" x14ac:dyDescent="0.2">
      <c r="A12" s="8">
        <v>29</v>
      </c>
      <c r="C12" s="16">
        <f t="shared" si="8"/>
        <v>44028</v>
      </c>
      <c r="D12" s="17" t="s">
        <v>56</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31">
        <f t="shared" ref="AN12:AN35" si="21">IFERROR(AH12/G12,"-")</f>
        <v>2</v>
      </c>
    </row>
    <row r="13" spans="1:40" s="7" customFormat="1" x14ac:dyDescent="0.2">
      <c r="A13" s="8">
        <v>30</v>
      </c>
      <c r="C13" s="16">
        <f>C12+7</f>
        <v>44035</v>
      </c>
      <c r="D13" s="17" t="s">
        <v>56</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31">
        <f t="shared" si="21"/>
        <v>0.8</v>
      </c>
    </row>
    <row r="14" spans="1:40" x14ac:dyDescent="0.2">
      <c r="A14" s="8">
        <v>31</v>
      </c>
      <c r="B14" s="17"/>
      <c r="C14" s="16">
        <f t="shared" ref="C14" si="24">C13+7</f>
        <v>44042</v>
      </c>
      <c r="D14" s="17" t="s">
        <v>56</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31">
        <f t="shared" si="21"/>
        <v>5.2</v>
      </c>
    </row>
    <row r="15" spans="1:40" ht="14.25" x14ac:dyDescent="0.2">
      <c r="A15" s="8">
        <v>32</v>
      </c>
      <c r="B15" s="17"/>
      <c r="C15" s="16">
        <f t="shared" ref="C15:C19" si="30">C14+7</f>
        <v>44049</v>
      </c>
      <c r="D15" s="17" t="s">
        <v>56</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31">
        <f t="shared" si="21"/>
        <v>5</v>
      </c>
    </row>
    <row r="16" spans="1:40" ht="14.25" x14ac:dyDescent="0.2">
      <c r="A16" s="8">
        <v>33</v>
      </c>
      <c r="B16" s="17"/>
      <c r="C16" s="16">
        <f t="shared" si="30"/>
        <v>44056</v>
      </c>
      <c r="D16" s="17" t="s">
        <v>56</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31">
        <f t="shared" si="21"/>
        <v>1.2</v>
      </c>
    </row>
    <row r="17" spans="1:40" ht="14.25" x14ac:dyDescent="0.2">
      <c r="A17" s="8">
        <v>34</v>
      </c>
      <c r="B17" s="17"/>
      <c r="C17" s="16">
        <f t="shared" si="30"/>
        <v>44063</v>
      </c>
      <c r="D17" s="17" t="s">
        <v>56</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31">
        <f t="shared" si="21"/>
        <v>0.6</v>
      </c>
    </row>
    <row r="18" spans="1:40" ht="14.25" x14ac:dyDescent="0.2">
      <c r="A18" s="8">
        <v>35</v>
      </c>
      <c r="B18" s="17"/>
      <c r="C18" s="16">
        <f t="shared" si="30"/>
        <v>44070</v>
      </c>
      <c r="D18" s="17" t="s">
        <v>56</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31">
        <f t="shared" si="21"/>
        <v>2.3333333333333335</v>
      </c>
    </row>
    <row r="19" spans="1:40" ht="14.25" x14ac:dyDescent="0.2">
      <c r="A19" s="8">
        <v>36</v>
      </c>
      <c r="B19" s="17"/>
      <c r="C19" s="16">
        <f t="shared" si="30"/>
        <v>44077</v>
      </c>
      <c r="D19" s="17" t="s">
        <v>56</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31">
        <f t="shared" si="21"/>
        <v>2.75</v>
      </c>
    </row>
    <row r="20" spans="1:40" ht="14.25" x14ac:dyDescent="0.2">
      <c r="A20" s="8">
        <v>37</v>
      </c>
      <c r="B20" s="17"/>
      <c r="C20" s="16">
        <f>C19+7</f>
        <v>44084</v>
      </c>
      <c r="D20" s="17" t="s">
        <v>56</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31">
        <f t="shared" si="21"/>
        <v>3.4</v>
      </c>
    </row>
    <row r="21" spans="1:40" x14ac:dyDescent="0.2">
      <c r="A21" s="8">
        <v>38</v>
      </c>
      <c r="B21" s="17"/>
      <c r="C21" s="16">
        <f t="shared" ref="C21:C34" si="38">C20+7</f>
        <v>44091</v>
      </c>
      <c r="D21" s="17" t="s">
        <v>56</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31">
        <f t="shared" si="21"/>
        <v>9.1999999999999993</v>
      </c>
    </row>
    <row r="22" spans="1:40" x14ac:dyDescent="0.2">
      <c r="A22" s="8">
        <v>39</v>
      </c>
      <c r="B22" s="17"/>
      <c r="C22" s="16">
        <f t="shared" si="38"/>
        <v>44098</v>
      </c>
      <c r="D22" s="17" t="s">
        <v>56</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31">
        <f t="shared" si="21"/>
        <v>14.6</v>
      </c>
    </row>
    <row r="23" spans="1:40" x14ac:dyDescent="0.2">
      <c r="A23" s="8">
        <v>40</v>
      </c>
      <c r="B23" s="17"/>
      <c r="C23" s="16">
        <f t="shared" si="38"/>
        <v>44105</v>
      </c>
      <c r="D23" s="17" t="s">
        <v>56</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31">
        <f t="shared" si="21"/>
        <v>14.8</v>
      </c>
    </row>
    <row r="24" spans="1:40" x14ac:dyDescent="0.2">
      <c r="A24" s="8">
        <v>41</v>
      </c>
      <c r="B24" s="17"/>
      <c r="C24" s="16">
        <f t="shared" si="38"/>
        <v>44112</v>
      </c>
      <c r="D24" s="17" t="s">
        <v>56</v>
      </c>
      <c r="E24" s="16">
        <f t="shared" si="39"/>
        <v>44118</v>
      </c>
      <c r="F24" s="17"/>
      <c r="G24" s="17"/>
      <c r="H24" s="17"/>
      <c r="I24" s="17"/>
      <c r="J24" s="17"/>
      <c r="K24" s="17"/>
      <c r="L24" s="17"/>
      <c r="M24" s="8">
        <f t="shared" si="40"/>
        <v>0</v>
      </c>
      <c r="N24" s="8">
        <f t="shared" si="41"/>
        <v>0</v>
      </c>
      <c r="O24" s="8"/>
      <c r="P24" s="17"/>
      <c r="Q24" s="17"/>
      <c r="R24" s="17"/>
      <c r="S24" s="17"/>
      <c r="T24" s="8">
        <f t="shared" si="42"/>
        <v>0</v>
      </c>
      <c r="U24" s="8">
        <f t="shared" si="43"/>
        <v>0</v>
      </c>
      <c r="V24" s="8"/>
      <c r="W24" s="17"/>
      <c r="X24" s="17"/>
      <c r="Y24" s="17"/>
      <c r="Z24" s="17"/>
      <c r="AA24" s="8">
        <f t="shared" ref="AA24:AA34" si="47">Y24+W24</f>
        <v>0</v>
      </c>
      <c r="AB24" s="8">
        <f t="shared" ref="AB24:AB34" si="48">Z24+X24</f>
        <v>0</v>
      </c>
      <c r="AC24" s="8"/>
      <c r="AD24" s="17"/>
      <c r="AE24" s="17"/>
      <c r="AF24" s="8">
        <f t="shared" si="46"/>
        <v>0</v>
      </c>
      <c r="AH24" s="17">
        <f t="shared" si="37"/>
        <v>0</v>
      </c>
      <c r="AI24" s="15">
        <v>41</v>
      </c>
      <c r="AK24" s="6" t="str">
        <f t="shared" si="18"/>
        <v>-</v>
      </c>
      <c r="AL24" s="18" t="str">
        <f t="shared" si="19"/>
        <v>-</v>
      </c>
      <c r="AM24" s="18" t="str">
        <f t="shared" si="20"/>
        <v>-</v>
      </c>
      <c r="AN24" s="231" t="str">
        <f t="shared" si="21"/>
        <v>-</v>
      </c>
    </row>
    <row r="25" spans="1:40" x14ac:dyDescent="0.2">
      <c r="A25" s="8">
        <v>42</v>
      </c>
      <c r="B25" s="17"/>
      <c r="C25" s="16">
        <f t="shared" si="38"/>
        <v>44119</v>
      </c>
      <c r="D25" s="17" t="s">
        <v>56</v>
      </c>
      <c r="E25" s="16">
        <f t="shared" si="39"/>
        <v>44125</v>
      </c>
      <c r="F25" s="17"/>
      <c r="G25" s="17"/>
      <c r="H25" s="17"/>
      <c r="I25" s="17"/>
      <c r="J25" s="17"/>
      <c r="K25" s="17"/>
      <c r="L25" s="17"/>
      <c r="M25" s="8">
        <f t="shared" ref="M25:M34" si="49">K25+I25</f>
        <v>0</v>
      </c>
      <c r="N25" s="8">
        <f t="shared" ref="N25:N34" si="50">L25+J25</f>
        <v>0</v>
      </c>
      <c r="O25" s="8"/>
      <c r="P25" s="17"/>
      <c r="Q25" s="17"/>
      <c r="R25" s="17"/>
      <c r="S25" s="17"/>
      <c r="T25" s="8">
        <f t="shared" ref="T25:T34" si="51">P25+R25</f>
        <v>0</v>
      </c>
      <c r="U25" s="8">
        <f t="shared" ref="U25:U34" si="52">Q25+S25</f>
        <v>0</v>
      </c>
      <c r="V25" s="8"/>
      <c r="W25" s="17"/>
      <c r="X25" s="17"/>
      <c r="Y25" s="17"/>
      <c r="Z25" s="17"/>
      <c r="AA25" s="8">
        <f t="shared" si="47"/>
        <v>0</v>
      </c>
      <c r="AB25" s="8">
        <f t="shared" si="48"/>
        <v>0</v>
      </c>
      <c r="AC25" s="8"/>
      <c r="AD25" s="17"/>
      <c r="AE25" s="17"/>
      <c r="AF25" s="8">
        <f t="shared" si="46"/>
        <v>0</v>
      </c>
      <c r="AH25" s="17">
        <f t="shared" si="37"/>
        <v>0</v>
      </c>
      <c r="AI25" s="15">
        <v>42</v>
      </c>
      <c r="AK25" s="6" t="str">
        <f t="shared" si="18"/>
        <v>-</v>
      </c>
      <c r="AL25" s="18" t="str">
        <f t="shared" si="19"/>
        <v>-</v>
      </c>
      <c r="AM25" s="18" t="str">
        <f t="shared" si="20"/>
        <v>-</v>
      </c>
      <c r="AN25" s="231" t="str">
        <f t="shared" si="21"/>
        <v>-</v>
      </c>
    </row>
    <row r="26" spans="1:40" x14ac:dyDescent="0.2">
      <c r="A26" s="8">
        <v>43</v>
      </c>
      <c r="B26" s="17"/>
      <c r="C26" s="16">
        <f t="shared" si="38"/>
        <v>44126</v>
      </c>
      <c r="D26" s="17" t="s">
        <v>56</v>
      </c>
      <c r="E26" s="16">
        <f t="shared" si="39"/>
        <v>44132</v>
      </c>
      <c r="F26" s="17"/>
      <c r="G26" s="17"/>
      <c r="H26" s="17"/>
      <c r="I26" s="17"/>
      <c r="J26" s="17"/>
      <c r="K26" s="17"/>
      <c r="L26" s="17"/>
      <c r="M26" s="8">
        <f t="shared" si="49"/>
        <v>0</v>
      </c>
      <c r="N26" s="8">
        <f t="shared" si="50"/>
        <v>0</v>
      </c>
      <c r="O26" s="8"/>
      <c r="P26" s="17"/>
      <c r="Q26" s="17"/>
      <c r="R26" s="17"/>
      <c r="S26" s="17"/>
      <c r="T26" s="8">
        <f t="shared" si="51"/>
        <v>0</v>
      </c>
      <c r="U26" s="8">
        <f t="shared" si="52"/>
        <v>0</v>
      </c>
      <c r="V26" s="8"/>
      <c r="W26" s="17"/>
      <c r="X26" s="17"/>
      <c r="Y26" s="17"/>
      <c r="Z26" s="17"/>
      <c r="AA26" s="8">
        <f t="shared" si="47"/>
        <v>0</v>
      </c>
      <c r="AB26" s="8">
        <f t="shared" si="48"/>
        <v>0</v>
      </c>
      <c r="AC26" s="8"/>
      <c r="AD26" s="17"/>
      <c r="AE26" s="17"/>
      <c r="AF26" s="8">
        <f t="shared" si="46"/>
        <v>0</v>
      </c>
      <c r="AH26" s="17">
        <f t="shared" si="37"/>
        <v>0</v>
      </c>
      <c r="AI26" s="15">
        <v>43</v>
      </c>
      <c r="AK26" s="6" t="str">
        <f t="shared" si="18"/>
        <v>-</v>
      </c>
      <c r="AL26" s="18" t="str">
        <f t="shared" si="19"/>
        <v>-</v>
      </c>
      <c r="AM26" s="18" t="str">
        <f t="shared" si="20"/>
        <v>-</v>
      </c>
      <c r="AN26" s="231" t="str">
        <f t="shared" si="21"/>
        <v>-</v>
      </c>
    </row>
    <row r="27" spans="1:40" x14ac:dyDescent="0.2">
      <c r="A27" s="8">
        <v>44</v>
      </c>
      <c r="B27" s="17"/>
      <c r="C27" s="16">
        <f t="shared" si="38"/>
        <v>44133</v>
      </c>
      <c r="D27" s="17" t="s">
        <v>56</v>
      </c>
      <c r="E27" s="16">
        <f t="shared" si="39"/>
        <v>44139</v>
      </c>
      <c r="F27" s="17"/>
      <c r="G27" s="17"/>
      <c r="H27" s="17"/>
      <c r="I27" s="17"/>
      <c r="J27" s="17"/>
      <c r="K27" s="17"/>
      <c r="L27" s="17"/>
      <c r="M27" s="8">
        <f t="shared" si="49"/>
        <v>0</v>
      </c>
      <c r="N27" s="8">
        <f t="shared" si="50"/>
        <v>0</v>
      </c>
      <c r="O27" s="8"/>
      <c r="P27" s="17"/>
      <c r="Q27" s="17"/>
      <c r="R27" s="17"/>
      <c r="S27" s="17"/>
      <c r="T27" s="8">
        <f t="shared" si="51"/>
        <v>0</v>
      </c>
      <c r="U27" s="8">
        <f t="shared" si="52"/>
        <v>0</v>
      </c>
      <c r="V27" s="8"/>
      <c r="W27" s="17"/>
      <c r="X27" s="17"/>
      <c r="Y27" s="17"/>
      <c r="Z27" s="17"/>
      <c r="AA27" s="8">
        <f t="shared" si="47"/>
        <v>0</v>
      </c>
      <c r="AB27" s="8">
        <f t="shared" si="48"/>
        <v>0</v>
      </c>
      <c r="AC27" s="8"/>
      <c r="AD27" s="17"/>
      <c r="AE27" s="17"/>
      <c r="AF27" s="8">
        <f t="shared" si="46"/>
        <v>0</v>
      </c>
      <c r="AH27" s="17">
        <f t="shared" si="37"/>
        <v>0</v>
      </c>
      <c r="AI27" s="15">
        <v>44</v>
      </c>
      <c r="AK27" s="6" t="str">
        <f t="shared" si="18"/>
        <v>-</v>
      </c>
      <c r="AL27" s="18" t="str">
        <f t="shared" si="19"/>
        <v>-</v>
      </c>
      <c r="AM27" s="18" t="str">
        <f t="shared" si="20"/>
        <v>-</v>
      </c>
      <c r="AN27" s="231" t="str">
        <f t="shared" si="21"/>
        <v>-</v>
      </c>
    </row>
    <row r="28" spans="1:40" x14ac:dyDescent="0.2">
      <c r="A28" s="8">
        <v>45</v>
      </c>
      <c r="B28" s="17"/>
      <c r="C28" s="16">
        <f t="shared" si="38"/>
        <v>44140</v>
      </c>
      <c r="D28" s="17" t="s">
        <v>56</v>
      </c>
      <c r="E28" s="16">
        <f t="shared" si="39"/>
        <v>44146</v>
      </c>
      <c r="F28" s="17"/>
      <c r="G28" s="17"/>
      <c r="H28" s="17"/>
      <c r="I28" s="17"/>
      <c r="J28" s="17"/>
      <c r="K28" s="17"/>
      <c r="L28" s="17"/>
      <c r="M28" s="8">
        <f t="shared" si="49"/>
        <v>0</v>
      </c>
      <c r="N28" s="8">
        <f t="shared" si="50"/>
        <v>0</v>
      </c>
      <c r="O28" s="8"/>
      <c r="P28" s="17"/>
      <c r="Q28" s="17"/>
      <c r="R28" s="17"/>
      <c r="S28" s="17"/>
      <c r="T28" s="8">
        <f t="shared" si="51"/>
        <v>0</v>
      </c>
      <c r="U28" s="8">
        <f t="shared" si="52"/>
        <v>0</v>
      </c>
      <c r="V28" s="8"/>
      <c r="W28" s="17"/>
      <c r="X28" s="17"/>
      <c r="Y28" s="17"/>
      <c r="Z28" s="17"/>
      <c r="AA28" s="8">
        <f t="shared" si="47"/>
        <v>0</v>
      </c>
      <c r="AB28" s="8">
        <f t="shared" si="48"/>
        <v>0</v>
      </c>
      <c r="AC28" s="8"/>
      <c r="AD28" s="17"/>
      <c r="AE28" s="17"/>
      <c r="AF28" s="8">
        <f t="shared" si="46"/>
        <v>0</v>
      </c>
      <c r="AH28" s="17">
        <f t="shared" si="37"/>
        <v>0</v>
      </c>
      <c r="AI28" s="15">
        <v>45</v>
      </c>
      <c r="AK28" s="6" t="str">
        <f t="shared" si="18"/>
        <v>-</v>
      </c>
      <c r="AL28" s="18" t="str">
        <f t="shared" si="19"/>
        <v>-</v>
      </c>
      <c r="AM28" s="18" t="str">
        <f t="shared" si="20"/>
        <v>-</v>
      </c>
      <c r="AN28" s="231" t="str">
        <f t="shared" si="21"/>
        <v>-</v>
      </c>
    </row>
    <row r="29" spans="1:40" x14ac:dyDescent="0.2">
      <c r="A29" s="8">
        <v>46</v>
      </c>
      <c r="B29" s="17"/>
      <c r="C29" s="16">
        <f t="shared" si="38"/>
        <v>44147</v>
      </c>
      <c r="D29" s="17" t="s">
        <v>56</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31" t="str">
        <f t="shared" si="21"/>
        <v>-</v>
      </c>
    </row>
    <row r="30" spans="1:40" x14ac:dyDescent="0.2">
      <c r="A30" s="8">
        <v>47</v>
      </c>
      <c r="B30" s="17"/>
      <c r="C30" s="16">
        <f t="shared" si="38"/>
        <v>44154</v>
      </c>
      <c r="D30" s="17" t="s">
        <v>56</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31" t="str">
        <f t="shared" si="21"/>
        <v>-</v>
      </c>
    </row>
    <row r="31" spans="1:40" x14ac:dyDescent="0.2">
      <c r="A31" s="8">
        <v>48</v>
      </c>
      <c r="B31" s="17"/>
      <c r="C31" s="16">
        <f t="shared" si="38"/>
        <v>44161</v>
      </c>
      <c r="D31" s="17" t="s">
        <v>56</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31" t="str">
        <f t="shared" si="21"/>
        <v>-</v>
      </c>
    </row>
    <row r="32" spans="1:40" x14ac:dyDescent="0.2">
      <c r="A32" s="8">
        <v>49</v>
      </c>
      <c r="B32" s="17"/>
      <c r="C32" s="16">
        <f t="shared" si="38"/>
        <v>44168</v>
      </c>
      <c r="D32" s="17" t="s">
        <v>56</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31" t="str">
        <f t="shared" si="21"/>
        <v>-</v>
      </c>
    </row>
    <row r="33" spans="1:40" x14ac:dyDescent="0.2">
      <c r="A33" s="8">
        <v>50</v>
      </c>
      <c r="B33" s="17"/>
      <c r="C33" s="16">
        <f t="shared" si="38"/>
        <v>44175</v>
      </c>
      <c r="D33" s="17" t="s">
        <v>56</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31" t="str">
        <f t="shared" si="21"/>
        <v>-</v>
      </c>
    </row>
    <row r="34" spans="1:40" x14ac:dyDescent="0.2">
      <c r="A34" s="8">
        <v>51</v>
      </c>
      <c r="B34" s="17"/>
      <c r="C34" s="16">
        <f t="shared" si="38"/>
        <v>44182</v>
      </c>
      <c r="D34" s="17" t="s">
        <v>56</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6" t="str">
        <f t="shared" si="18"/>
        <v>-</v>
      </c>
      <c r="AL34" s="227" t="str">
        <f t="shared" si="19"/>
        <v>-</v>
      </c>
      <c r="AM34" s="227" t="str">
        <f t="shared" si="20"/>
        <v>-</v>
      </c>
      <c r="AN34" s="232" t="str">
        <f t="shared" si="21"/>
        <v>-</v>
      </c>
    </row>
    <row r="35" spans="1:40" x14ac:dyDescent="0.2">
      <c r="A35" s="8"/>
      <c r="B35" s="8"/>
      <c r="C35" s="8"/>
      <c r="D35" s="21"/>
      <c r="E35" s="22" t="s">
        <v>57</v>
      </c>
      <c r="F35" s="8"/>
      <c r="G35" s="13">
        <f>SUM(G5:G34)</f>
        <v>61</v>
      </c>
      <c r="H35" s="13"/>
      <c r="I35" s="13">
        <f t="shared" ref="I35:N35" si="61">SUM(I5:I34)</f>
        <v>71</v>
      </c>
      <c r="J35" s="13">
        <f t="shared" si="61"/>
        <v>17</v>
      </c>
      <c r="K35" s="23">
        <f t="shared" si="61"/>
        <v>143</v>
      </c>
      <c r="L35" s="13">
        <f t="shared" si="61"/>
        <v>20</v>
      </c>
      <c r="M35" s="23">
        <f t="shared" si="61"/>
        <v>214</v>
      </c>
      <c r="N35" s="13">
        <f t="shared" si="61"/>
        <v>37</v>
      </c>
      <c r="O35" s="13"/>
      <c r="P35" s="13">
        <f t="shared" ref="P35:U35" si="62">SUM(P5:P34)</f>
        <v>0</v>
      </c>
      <c r="Q35" s="13">
        <f t="shared" si="62"/>
        <v>0</v>
      </c>
      <c r="R35" s="13">
        <f t="shared" si="62"/>
        <v>0</v>
      </c>
      <c r="S35" s="13">
        <f t="shared" si="62"/>
        <v>0</v>
      </c>
      <c r="T35" s="13">
        <f t="shared" si="62"/>
        <v>0</v>
      </c>
      <c r="U35" s="13">
        <f t="shared" si="62"/>
        <v>0</v>
      </c>
      <c r="V35" s="13"/>
      <c r="W35" s="13">
        <f t="shared" ref="W35:AB35" si="63">SUM(W5:W34)</f>
        <v>15</v>
      </c>
      <c r="X35" s="13">
        <f t="shared" si="63"/>
        <v>4</v>
      </c>
      <c r="Y35" s="13">
        <f t="shared" si="63"/>
        <v>146</v>
      </c>
      <c r="Z35" s="13">
        <f t="shared" si="63"/>
        <v>102</v>
      </c>
      <c r="AA35" s="13">
        <f t="shared" si="63"/>
        <v>161</v>
      </c>
      <c r="AB35" s="13">
        <f t="shared" si="63"/>
        <v>106</v>
      </c>
      <c r="AC35" s="13"/>
      <c r="AD35" s="13">
        <f>SUM(AD5:AD34)</f>
        <v>10</v>
      </c>
      <c r="AE35" s="13">
        <f>SUM(AE5:AE34)</f>
        <v>15</v>
      </c>
      <c r="AF35" s="13">
        <f>SUM(AF5:AF34)</f>
        <v>25</v>
      </c>
      <c r="AG35" s="13"/>
      <c r="AH35" s="30">
        <f t="shared" si="37"/>
        <v>400</v>
      </c>
      <c r="AI35" s="7"/>
      <c r="AJ35" s="7"/>
      <c r="AK35" s="229">
        <f>IFERROR(N35/M35,"-")</f>
        <v>0.17289719626168223</v>
      </c>
      <c r="AL35" s="229" t="str">
        <f>IFERROR(U35/T35,"-")</f>
        <v>-</v>
      </c>
      <c r="AM35" s="229">
        <f>IFERROR(AB35/AA35,"-")</f>
        <v>0.65838509316770188</v>
      </c>
      <c r="AN35" s="231">
        <f t="shared" si="21"/>
        <v>6.557377049180328</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3"/>
      <c r="AJ36" s="233"/>
      <c r="AK36" s="234"/>
      <c r="AL36" s="234"/>
      <c r="AM36" s="234"/>
      <c r="AN36" s="235"/>
    </row>
    <row r="37" spans="1:40" ht="14.25" x14ac:dyDescent="0.2">
      <c r="A37" s="26" t="s">
        <v>58</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9">
        <f t="shared" ref="AK37:AK45" si="64">IFERROR(N37/M37,"-")</f>
        <v>9.2366901860166772E-2</v>
      </c>
      <c r="AL37" s="229">
        <f t="shared" ref="AL37:AL45" si="65">IFERROR(U37/T37,"-")</f>
        <v>0.94043887147335425</v>
      </c>
      <c r="AM37" s="229">
        <f t="shared" ref="AM37:AM45" si="66">IFERROR(AB37/AA37,"-")</f>
        <v>0.55555555555555558</v>
      </c>
      <c r="AN37" s="231">
        <f t="shared" ref="AN37:AN47" si="67">AH37/G37</f>
        <v>33.896551724137929</v>
      </c>
    </row>
    <row r="38" spans="1:40" ht="14.25" x14ac:dyDescent="0.2">
      <c r="A38" s="26" t="s">
        <v>59</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9">
        <f t="shared" si="64"/>
        <v>5.2582159624413143E-2</v>
      </c>
      <c r="AL38" s="229">
        <f t="shared" si="65"/>
        <v>0.90079365079365081</v>
      </c>
      <c r="AM38" s="229">
        <f t="shared" si="66"/>
        <v>0.33936651583710409</v>
      </c>
      <c r="AN38" s="231">
        <f t="shared" si="67"/>
        <v>27.744360902255639</v>
      </c>
    </row>
    <row r="39" spans="1:40" ht="14.25" x14ac:dyDescent="0.2">
      <c r="A39" s="26" t="s">
        <v>60</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9">
        <f t="shared" si="64"/>
        <v>0.16991341991341991</v>
      </c>
      <c r="AL39" s="229">
        <f t="shared" si="65"/>
        <v>0.9463806970509383</v>
      </c>
      <c r="AM39" s="229">
        <f t="shared" si="66"/>
        <v>0.49549549549549549</v>
      </c>
      <c r="AN39" s="231">
        <f t="shared" si="67"/>
        <v>22.513761467889907</v>
      </c>
    </row>
    <row r="40" spans="1:40" ht="14.25" x14ac:dyDescent="0.2">
      <c r="A40" s="26" t="s">
        <v>61</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9">
        <f t="shared" si="64"/>
        <v>0.16545012165450121</v>
      </c>
      <c r="AL40" s="229">
        <f t="shared" si="65"/>
        <v>1</v>
      </c>
      <c r="AM40" s="229">
        <f t="shared" si="66"/>
        <v>0.19230769230769232</v>
      </c>
      <c r="AN40" s="231">
        <f t="shared" si="67"/>
        <v>6.9452054794520546</v>
      </c>
    </row>
    <row r="41" spans="1:40" ht="14.25" x14ac:dyDescent="0.2">
      <c r="A41" s="26" t="s">
        <v>62</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9">
        <f t="shared" si="64"/>
        <v>0.19047619047619047</v>
      </c>
      <c r="AL41" s="229" t="str">
        <f t="shared" si="65"/>
        <v>-</v>
      </c>
      <c r="AM41" s="229">
        <f t="shared" si="66"/>
        <v>0.14166666666666666</v>
      </c>
      <c r="AN41" s="231">
        <f t="shared" si="67"/>
        <v>13.78</v>
      </c>
    </row>
    <row r="42" spans="1:40" s="7" customFormat="1" ht="14.25" x14ac:dyDescent="0.2">
      <c r="A42" s="26" t="s">
        <v>63</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9">
        <f t="shared" si="64"/>
        <v>0.17516218721037999</v>
      </c>
      <c r="AL42" s="229" t="str">
        <f t="shared" si="65"/>
        <v>-</v>
      </c>
      <c r="AM42" s="229">
        <f t="shared" si="66"/>
        <v>0.39393939393939392</v>
      </c>
      <c r="AN42" s="231">
        <f t="shared" si="67"/>
        <v>16.180555555555557</v>
      </c>
    </row>
    <row r="43" spans="1:40" s="7" customFormat="1" ht="14.25" x14ac:dyDescent="0.2">
      <c r="A43" s="26" t="s">
        <v>64</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9">
        <f t="shared" si="64"/>
        <v>0.125</v>
      </c>
      <c r="AL43" s="229" t="str">
        <f t="shared" si="65"/>
        <v>-</v>
      </c>
      <c r="AM43" s="229">
        <f t="shared" si="66"/>
        <v>0.46153846153846156</v>
      </c>
      <c r="AN43" s="231">
        <f t="shared" si="67"/>
        <v>5.604166666666667</v>
      </c>
    </row>
    <row r="44" spans="1:40" s="7" customFormat="1" ht="14.25" x14ac:dyDescent="0.2">
      <c r="A44" s="26" t="s">
        <v>65</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9">
        <f t="shared" si="64"/>
        <v>0.14285714285714285</v>
      </c>
      <c r="AL44" s="229" t="str">
        <f t="shared" si="65"/>
        <v>-</v>
      </c>
      <c r="AM44" s="229">
        <f t="shared" si="66"/>
        <v>0.65079365079365081</v>
      </c>
      <c r="AN44" s="231">
        <f t="shared" si="67"/>
        <v>4.365384615384615</v>
      </c>
    </row>
    <row r="45" spans="1:40" ht="14.25" x14ac:dyDescent="0.2">
      <c r="A45" s="26" t="s">
        <v>66</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8">
        <f t="shared" si="37"/>
        <v>468</v>
      </c>
      <c r="AI45" s="7"/>
      <c r="AJ45" s="7"/>
      <c r="AK45" s="230">
        <f t="shared" si="64"/>
        <v>0.16618075801749271</v>
      </c>
      <c r="AL45" s="230" t="str">
        <f t="shared" si="65"/>
        <v>-</v>
      </c>
      <c r="AM45" s="230">
        <f t="shared" si="66"/>
        <v>8.9285714285714288E-2</v>
      </c>
      <c r="AN45" s="232">
        <f t="shared" si="67"/>
        <v>9.5510204081632661</v>
      </c>
    </row>
    <row r="46" spans="1:40" x14ac:dyDescent="0.2">
      <c r="A46" s="26"/>
      <c r="B46" s="26"/>
      <c r="C46" s="26"/>
      <c r="D46" s="26"/>
      <c r="E46" s="32" t="s">
        <v>67</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4">
        <f t="shared" si="69"/>
        <v>0.10495416046599994</v>
      </c>
      <c r="AL46" s="224">
        <f t="shared" si="69"/>
        <v>0.92920440643931446</v>
      </c>
      <c r="AM46" s="224">
        <f t="shared" si="69"/>
        <v>0.46347252229605168</v>
      </c>
      <c r="AN46" s="236">
        <f t="shared" si="67"/>
        <v>28.145251396648046</v>
      </c>
    </row>
    <row r="47" spans="1:40" x14ac:dyDescent="0.2">
      <c r="A47" s="26"/>
      <c r="B47" s="26"/>
      <c r="C47" s="26"/>
      <c r="D47" s="26"/>
      <c r="E47" s="32" t="s">
        <v>68</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4">
        <f t="shared" si="71"/>
        <v>0.16085440003595122</v>
      </c>
      <c r="AL47" s="224">
        <f t="shared" si="71"/>
        <v>1</v>
      </c>
      <c r="AM47" s="224">
        <f t="shared" si="71"/>
        <v>0.32158859658859656</v>
      </c>
      <c r="AN47" s="236">
        <f t="shared" si="67"/>
        <v>9.6656976744186043</v>
      </c>
    </row>
    <row r="48" spans="1:40" x14ac:dyDescent="0.2">
      <c r="A48" s="17" t="s">
        <v>69</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70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71</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72</v>
      </c>
      <c r="B51" s="33"/>
      <c r="C51" s="33"/>
      <c r="D51" s="33"/>
      <c r="E51" s="33"/>
    </row>
    <row r="52" spans="1:32" x14ac:dyDescent="0.2">
      <c r="A52" s="33" t="s">
        <v>73</v>
      </c>
      <c r="B52" s="33"/>
      <c r="C52" s="33"/>
      <c r="D52" s="33"/>
      <c r="E52" s="33"/>
    </row>
    <row r="53" spans="1:32" x14ac:dyDescent="0.2">
      <c r="A53" s="243" t="s">
        <v>74</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abSelected="1" workbookViewId="0">
      <selection activeCell="U39" sqref="U39"/>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86</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1" t="s">
        <v>168</v>
      </c>
      <c r="AF2" s="251"/>
      <c r="AG2" s="251"/>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75</v>
      </c>
      <c r="X3" s="39"/>
      <c r="Y3" s="39" t="s">
        <v>43</v>
      </c>
      <c r="Z3" s="39"/>
      <c r="AA3" s="39" t="s">
        <v>42</v>
      </c>
      <c r="AB3" s="39"/>
      <c r="AD3" s="38"/>
      <c r="AE3" s="249" t="s">
        <v>76</v>
      </c>
      <c r="AF3" s="249" t="s">
        <v>77</v>
      </c>
      <c r="AG3" s="249" t="s">
        <v>78</v>
      </c>
      <c r="AH3" s="38"/>
    </row>
    <row r="4" spans="1:34" s="35" customFormat="1" ht="14.25" x14ac:dyDescent="0.2">
      <c r="A4" s="40" t="s">
        <v>45</v>
      </c>
      <c r="B4" s="40"/>
      <c r="C4" s="36" t="s">
        <v>46</v>
      </c>
      <c r="D4" s="36"/>
      <c r="E4" s="36"/>
      <c r="F4" s="40"/>
      <c r="G4" s="41" t="s">
        <v>47</v>
      </c>
      <c r="H4" s="41"/>
      <c r="I4" s="41" t="s">
        <v>48</v>
      </c>
      <c r="J4" s="41" t="s">
        <v>49</v>
      </c>
      <c r="K4" s="41" t="s">
        <v>48</v>
      </c>
      <c r="L4" s="41" t="s">
        <v>79</v>
      </c>
      <c r="M4" s="41" t="s">
        <v>48</v>
      </c>
      <c r="N4" s="41" t="s">
        <v>80</v>
      </c>
      <c r="O4" s="41"/>
      <c r="P4" s="41" t="s">
        <v>48</v>
      </c>
      <c r="Q4" s="41" t="s">
        <v>50</v>
      </c>
      <c r="R4" s="41" t="s">
        <v>48</v>
      </c>
      <c r="S4" s="41" t="s">
        <v>51</v>
      </c>
      <c r="T4" s="41" t="s">
        <v>48</v>
      </c>
      <c r="U4" s="41" t="s">
        <v>51</v>
      </c>
      <c r="V4" s="41"/>
      <c r="W4" s="41" t="s">
        <v>48</v>
      </c>
      <c r="X4" s="41" t="s">
        <v>49</v>
      </c>
      <c r="Y4" s="41" t="s">
        <v>48</v>
      </c>
      <c r="Z4" s="41" t="s">
        <v>49</v>
      </c>
      <c r="AA4" s="41" t="s">
        <v>48</v>
      </c>
      <c r="AB4" s="41" t="s">
        <v>49</v>
      </c>
      <c r="AD4" s="41" t="s">
        <v>54</v>
      </c>
      <c r="AE4" s="250"/>
      <c r="AF4" s="250"/>
      <c r="AG4" s="250"/>
      <c r="AH4" s="41" t="s">
        <v>81</v>
      </c>
    </row>
    <row r="5" spans="1:34" s="35" customFormat="1" x14ac:dyDescent="0.2">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213">
        <f t="shared" ref="AD5" si="4">SUM(AA5,T5,M5)</f>
        <v>208</v>
      </c>
      <c r="AE5" s="214">
        <f>IFERROR(N5/M5,"-")</f>
        <v>0</v>
      </c>
      <c r="AF5" s="60" t="str" cm="1">
        <f t="array" ref="AF5">IFERROR(U/T,"-")</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213">
        <f t="shared" ref="AD6:AD18" si="5">SUM(AA6,T6,M6)</f>
        <v>143</v>
      </c>
      <c r="AE6" s="214">
        <f t="shared" ref="AE6:AE17" si="6">IFERROR(N6/M6,"-")</f>
        <v>4.1666666666666664E-2</v>
      </c>
      <c r="AF6" s="60" t="str" cm="1">
        <f t="array" ref="AF6">IFERROR(U/T,"-")</f>
        <v>-</v>
      </c>
      <c r="AG6" s="214">
        <f t="shared" ref="AG6:AG17" si="7">IFERROR(AB6/AA6,"-")</f>
        <v>0.62184873949579833</v>
      </c>
      <c r="AH6" s="46">
        <f t="shared" ref="AH6:AH17" si="8">IFERROR(AD6/G6,"-")</f>
        <v>28.6</v>
      </c>
    </row>
    <row r="7" spans="1:34" s="35" customFormat="1" x14ac:dyDescent="0.2">
      <c r="A7" s="42">
        <v>36</v>
      </c>
      <c r="C7" s="43">
        <f t="shared" ref="C7:C8" si="9">C6+7</f>
        <v>45172</v>
      </c>
      <c r="D7" s="44"/>
      <c r="E7" s="45">
        <f t="shared" si="0"/>
        <v>45178</v>
      </c>
      <c r="F7" s="42" t="s">
        <v>171</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213">
        <f t="shared" si="5"/>
        <v>30</v>
      </c>
      <c r="AE7" s="214">
        <f t="shared" si="6"/>
        <v>0</v>
      </c>
      <c r="AF7" s="60" t="str" cm="1">
        <f t="array" ref="AF7">IFERROR(U/T,"-")</f>
        <v>-</v>
      </c>
      <c r="AG7" s="214">
        <f t="shared" si="7"/>
        <v>0.73913043478260865</v>
      </c>
      <c r="AH7" s="46">
        <f t="shared" si="8"/>
        <v>6</v>
      </c>
    </row>
    <row r="8" spans="1:34" s="35" customFormat="1" x14ac:dyDescent="0.2">
      <c r="A8" s="42">
        <v>37</v>
      </c>
      <c r="C8" s="43">
        <f t="shared" si="9"/>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213">
        <f t="shared" si="5"/>
        <v>114</v>
      </c>
      <c r="AE8" s="214">
        <f t="shared" si="6"/>
        <v>3.9215686274509803E-2</v>
      </c>
      <c r="AF8" s="60" t="str" cm="1">
        <f t="array" ref="AF8">IFERROR(U/T,"-")</f>
        <v>-</v>
      </c>
      <c r="AG8" s="214">
        <f t="shared" si="7"/>
        <v>0.66666666666666663</v>
      </c>
      <c r="AH8" s="46">
        <f t="shared" si="8"/>
        <v>22.8</v>
      </c>
    </row>
    <row r="9" spans="1:34" x14ac:dyDescent="0.2">
      <c r="A9" s="48">
        <v>38</v>
      </c>
      <c r="B9" s="48"/>
      <c r="C9" s="49">
        <v>44821</v>
      </c>
      <c r="D9" s="50" t="s">
        <v>82</v>
      </c>
      <c r="E9" s="49">
        <f t="shared" si="0"/>
        <v>44827</v>
      </c>
      <c r="F9" s="48"/>
      <c r="G9" s="38">
        <v>5</v>
      </c>
      <c r="H9" s="38"/>
      <c r="I9" s="42">
        <v>49</v>
      </c>
      <c r="J9" s="42">
        <v>2</v>
      </c>
      <c r="K9" s="42">
        <v>52</v>
      </c>
      <c r="L9" s="42">
        <v>4</v>
      </c>
      <c r="M9" s="38">
        <f t="shared" si="1"/>
        <v>101</v>
      </c>
      <c r="N9" s="38">
        <f t="shared" si="1"/>
        <v>6</v>
      </c>
      <c r="O9" s="38"/>
      <c r="P9" s="42">
        <v>0</v>
      </c>
      <c r="Q9" s="42">
        <v>0</v>
      </c>
      <c r="R9" s="42">
        <v>0</v>
      </c>
      <c r="S9" s="42">
        <v>0</v>
      </c>
      <c r="T9" s="38">
        <f t="shared" si="2"/>
        <v>0</v>
      </c>
      <c r="U9" s="38">
        <f t="shared" si="2"/>
        <v>0</v>
      </c>
      <c r="V9" s="38"/>
      <c r="W9" s="46">
        <v>6</v>
      </c>
      <c r="X9" s="46">
        <v>6</v>
      </c>
      <c r="Y9" s="46">
        <v>19</v>
      </c>
      <c r="Z9" s="46">
        <v>12</v>
      </c>
      <c r="AA9" s="47">
        <f t="shared" si="3"/>
        <v>25</v>
      </c>
      <c r="AB9" s="47">
        <f t="shared" si="3"/>
        <v>18</v>
      </c>
      <c r="AD9" s="213">
        <f t="shared" si="5"/>
        <v>126</v>
      </c>
      <c r="AE9" s="214">
        <f t="shared" si="6"/>
        <v>5.9405940594059403E-2</v>
      </c>
      <c r="AF9" s="60" t="str" cm="1">
        <f t="array" ref="AF9">IFERROR(U/T,"-")</f>
        <v>-</v>
      </c>
      <c r="AG9" s="214">
        <f t="shared" si="7"/>
        <v>0.72</v>
      </c>
      <c r="AH9" s="46">
        <f t="shared" si="8"/>
        <v>25.2</v>
      </c>
    </row>
    <row r="10" spans="1:34" x14ac:dyDescent="0.2">
      <c r="A10" s="48">
        <v>39</v>
      </c>
      <c r="B10" s="48"/>
      <c r="C10" s="49">
        <f>C9+7</f>
        <v>44828</v>
      </c>
      <c r="D10" s="50" t="s">
        <v>82</v>
      </c>
      <c r="E10" s="49">
        <f t="shared" si="0"/>
        <v>44834</v>
      </c>
      <c r="F10" s="48"/>
      <c r="G10" s="38">
        <v>4</v>
      </c>
      <c r="H10" s="38"/>
      <c r="I10" s="42">
        <v>20</v>
      </c>
      <c r="J10" s="42">
        <v>0</v>
      </c>
      <c r="K10" s="42">
        <v>36</v>
      </c>
      <c r="L10" s="42">
        <v>3</v>
      </c>
      <c r="M10" s="38">
        <f t="shared" si="1"/>
        <v>56</v>
      </c>
      <c r="N10" s="38">
        <f t="shared" si="1"/>
        <v>3</v>
      </c>
      <c r="O10" s="38"/>
      <c r="P10" s="42">
        <v>0</v>
      </c>
      <c r="Q10" s="42">
        <v>0</v>
      </c>
      <c r="R10" s="42">
        <v>0</v>
      </c>
      <c r="S10" s="42">
        <v>0</v>
      </c>
      <c r="T10" s="38">
        <f t="shared" si="2"/>
        <v>0</v>
      </c>
      <c r="U10" s="38">
        <f t="shared" si="2"/>
        <v>0</v>
      </c>
      <c r="V10" s="38"/>
      <c r="W10" s="46">
        <v>5</v>
      </c>
      <c r="X10" s="46">
        <v>5</v>
      </c>
      <c r="Y10" s="46">
        <v>45</v>
      </c>
      <c r="Z10" s="46">
        <v>36</v>
      </c>
      <c r="AA10" s="47">
        <f t="shared" si="3"/>
        <v>50</v>
      </c>
      <c r="AB10" s="47">
        <f t="shared" si="3"/>
        <v>41</v>
      </c>
      <c r="AD10" s="213">
        <f t="shared" si="5"/>
        <v>106</v>
      </c>
      <c r="AE10" s="214">
        <f t="shared" si="6"/>
        <v>5.3571428571428568E-2</v>
      </c>
      <c r="AF10" s="60" t="str" cm="1">
        <f t="array" ref="AF10">IFERROR(U/T,"-")</f>
        <v>-</v>
      </c>
      <c r="AG10" s="214">
        <f t="shared" si="7"/>
        <v>0.82</v>
      </c>
      <c r="AH10" s="46">
        <f t="shared" si="8"/>
        <v>26.5</v>
      </c>
    </row>
    <row r="11" spans="1:34" x14ac:dyDescent="0.2">
      <c r="A11" s="48">
        <v>40</v>
      </c>
      <c r="B11" s="48"/>
      <c r="C11" s="49">
        <f t="shared" ref="C11:C17" si="10">C10+7</f>
        <v>44835</v>
      </c>
      <c r="D11" s="50" t="s">
        <v>82</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213">
        <f t="shared" si="5"/>
        <v>135</v>
      </c>
      <c r="AE11" s="214">
        <f t="shared" si="6"/>
        <v>0.16901408450704225</v>
      </c>
      <c r="AF11" s="60" t="str" cm="1">
        <f t="array" ref="AF11">IFERROR(U/T,"-")</f>
        <v>-</v>
      </c>
      <c r="AG11" s="214">
        <f t="shared" si="7"/>
        <v>0.80952380952380953</v>
      </c>
      <c r="AH11" s="46">
        <f t="shared" si="8"/>
        <v>27</v>
      </c>
    </row>
    <row r="12" spans="1:34" x14ac:dyDescent="0.2">
      <c r="A12" s="48">
        <v>41</v>
      </c>
      <c r="B12" s="35"/>
      <c r="C12" s="49">
        <f t="shared" si="10"/>
        <v>44842</v>
      </c>
      <c r="D12" s="50" t="s">
        <v>82</v>
      </c>
      <c r="E12" s="49">
        <f t="shared" si="0"/>
        <v>44848</v>
      </c>
      <c r="F12" s="48"/>
      <c r="G12" s="38"/>
      <c r="H12" s="38"/>
      <c r="I12" s="42"/>
      <c r="J12" s="42"/>
      <c r="K12" s="42"/>
      <c r="L12" s="42"/>
      <c r="M12" s="38">
        <f t="shared" si="1"/>
        <v>0</v>
      </c>
      <c r="N12" s="38">
        <f t="shared" si="1"/>
        <v>0</v>
      </c>
      <c r="O12" s="38"/>
      <c r="P12" s="42"/>
      <c r="Q12" s="42"/>
      <c r="R12" s="42"/>
      <c r="S12" s="42"/>
      <c r="T12" s="38">
        <f t="shared" si="2"/>
        <v>0</v>
      </c>
      <c r="U12" s="38">
        <f t="shared" si="2"/>
        <v>0</v>
      </c>
      <c r="V12" s="38"/>
      <c r="W12" s="46"/>
      <c r="X12" s="46"/>
      <c r="Y12" s="46"/>
      <c r="Z12" s="46"/>
      <c r="AA12" s="47">
        <f t="shared" si="3"/>
        <v>0</v>
      </c>
      <c r="AB12" s="47">
        <f t="shared" si="3"/>
        <v>0</v>
      </c>
      <c r="AD12" s="213">
        <f t="shared" si="5"/>
        <v>0</v>
      </c>
      <c r="AE12" s="214" t="str">
        <f t="shared" si="6"/>
        <v>-</v>
      </c>
      <c r="AF12" s="60" t="str" cm="1">
        <f t="array" ref="AF12">IFERROR(U/T,"-")</f>
        <v>-</v>
      </c>
      <c r="AG12" s="214" t="str">
        <f t="shared" si="7"/>
        <v>-</v>
      </c>
      <c r="AH12" s="46" t="str">
        <f t="shared" si="8"/>
        <v>-</v>
      </c>
    </row>
    <row r="13" spans="1:34" x14ac:dyDescent="0.2">
      <c r="A13" s="48">
        <v>42</v>
      </c>
      <c r="B13" s="35"/>
      <c r="C13" s="49">
        <f t="shared" si="10"/>
        <v>44849</v>
      </c>
      <c r="D13" s="50" t="s">
        <v>82</v>
      </c>
      <c r="E13" s="49">
        <f t="shared" si="0"/>
        <v>44855</v>
      </c>
      <c r="F13" s="48"/>
      <c r="G13" s="38"/>
      <c r="H13" s="38"/>
      <c r="I13" s="42"/>
      <c r="J13" s="42"/>
      <c r="K13" s="42"/>
      <c r="L13" s="42"/>
      <c r="M13" s="38">
        <f t="shared" si="1"/>
        <v>0</v>
      </c>
      <c r="N13" s="38">
        <f t="shared" si="1"/>
        <v>0</v>
      </c>
      <c r="O13" s="38"/>
      <c r="P13" s="42"/>
      <c r="Q13" s="42"/>
      <c r="R13" s="42"/>
      <c r="S13" s="42"/>
      <c r="T13" s="38">
        <f t="shared" si="2"/>
        <v>0</v>
      </c>
      <c r="U13" s="38">
        <f t="shared" si="2"/>
        <v>0</v>
      </c>
      <c r="V13" s="38"/>
      <c r="W13" s="46"/>
      <c r="X13" s="46"/>
      <c r="Y13" s="46"/>
      <c r="Z13" s="46"/>
      <c r="AA13" s="47">
        <f t="shared" si="3"/>
        <v>0</v>
      </c>
      <c r="AB13" s="47">
        <f t="shared" si="3"/>
        <v>0</v>
      </c>
      <c r="AD13" s="213">
        <f t="shared" si="5"/>
        <v>0</v>
      </c>
      <c r="AE13" s="214" t="str">
        <f t="shared" si="6"/>
        <v>-</v>
      </c>
      <c r="AF13" s="60" t="str" cm="1">
        <f t="array" ref="AF13">IFERROR(U/T,"-")</f>
        <v>-</v>
      </c>
      <c r="AG13" s="214" t="str">
        <f t="shared" si="7"/>
        <v>-</v>
      </c>
      <c r="AH13" s="46" t="str">
        <f t="shared" si="8"/>
        <v>-</v>
      </c>
    </row>
    <row r="14" spans="1:34" x14ac:dyDescent="0.2">
      <c r="A14" s="48">
        <v>43</v>
      </c>
      <c r="B14" s="48"/>
      <c r="C14" s="49">
        <f t="shared" si="10"/>
        <v>44856</v>
      </c>
      <c r="D14" s="50" t="s">
        <v>82</v>
      </c>
      <c r="E14" s="49">
        <f t="shared" si="0"/>
        <v>44862</v>
      </c>
      <c r="F14" s="48"/>
      <c r="G14" s="38"/>
      <c r="H14" s="38"/>
      <c r="I14" s="42"/>
      <c r="J14" s="42"/>
      <c r="K14" s="42"/>
      <c r="L14" s="42"/>
      <c r="M14" s="38">
        <f t="shared" si="1"/>
        <v>0</v>
      </c>
      <c r="N14" s="38">
        <f t="shared" si="1"/>
        <v>0</v>
      </c>
      <c r="O14" s="38"/>
      <c r="P14" s="42"/>
      <c r="Q14" s="42"/>
      <c r="R14" s="42"/>
      <c r="S14" s="42"/>
      <c r="T14" s="38">
        <f t="shared" si="2"/>
        <v>0</v>
      </c>
      <c r="U14" s="38">
        <f t="shared" si="2"/>
        <v>0</v>
      </c>
      <c r="V14" s="38"/>
      <c r="W14" s="46"/>
      <c r="X14" s="46"/>
      <c r="Y14" s="46"/>
      <c r="Z14" s="46"/>
      <c r="AA14" s="47">
        <f t="shared" si="3"/>
        <v>0</v>
      </c>
      <c r="AB14" s="47">
        <f t="shared" si="3"/>
        <v>0</v>
      </c>
      <c r="AD14" s="213">
        <f t="shared" si="5"/>
        <v>0</v>
      </c>
      <c r="AE14" s="214" t="str">
        <f t="shared" si="6"/>
        <v>-</v>
      </c>
      <c r="AF14" s="60" t="str" cm="1">
        <f t="array" ref="AF14">IFERROR(U/T,"-")</f>
        <v>-</v>
      </c>
      <c r="AG14" s="214" t="str">
        <f t="shared" si="7"/>
        <v>-</v>
      </c>
      <c r="AH14" s="46" t="str">
        <f t="shared" si="8"/>
        <v>-</v>
      </c>
    </row>
    <row r="15" spans="1:34" x14ac:dyDescent="0.2">
      <c r="A15" s="48">
        <v>44</v>
      </c>
      <c r="B15" s="48"/>
      <c r="C15" s="49">
        <f t="shared" si="10"/>
        <v>44863</v>
      </c>
      <c r="D15" s="50" t="s">
        <v>82</v>
      </c>
      <c r="E15" s="49">
        <f t="shared" si="0"/>
        <v>44869</v>
      </c>
      <c r="F15" s="48"/>
      <c r="G15" s="38"/>
      <c r="H15" s="38"/>
      <c r="I15" s="42"/>
      <c r="J15" s="42"/>
      <c r="K15" s="42"/>
      <c r="L15" s="42"/>
      <c r="M15" s="38">
        <f t="shared" si="1"/>
        <v>0</v>
      </c>
      <c r="N15" s="38">
        <f t="shared" si="1"/>
        <v>0</v>
      </c>
      <c r="O15" s="38"/>
      <c r="P15" s="42"/>
      <c r="Q15" s="42"/>
      <c r="R15" s="42"/>
      <c r="S15" s="42"/>
      <c r="T15" s="38">
        <f t="shared" si="2"/>
        <v>0</v>
      </c>
      <c r="U15" s="38">
        <f t="shared" si="2"/>
        <v>0</v>
      </c>
      <c r="V15" s="38"/>
      <c r="W15" s="46"/>
      <c r="X15" s="46"/>
      <c r="Y15" s="46"/>
      <c r="Z15" s="46"/>
      <c r="AA15" s="47">
        <f t="shared" si="3"/>
        <v>0</v>
      </c>
      <c r="AB15" s="47">
        <f t="shared" si="3"/>
        <v>0</v>
      </c>
      <c r="AD15" s="213">
        <f t="shared" si="5"/>
        <v>0</v>
      </c>
      <c r="AE15" s="214" t="str">
        <f t="shared" si="6"/>
        <v>-</v>
      </c>
      <c r="AF15" s="60" t="str" cm="1">
        <f t="array" ref="AF15">IFERROR(U/T,"-")</f>
        <v>-</v>
      </c>
      <c r="AG15" s="214" t="str">
        <f t="shared" si="7"/>
        <v>-</v>
      </c>
      <c r="AH15" s="46" t="str">
        <f t="shared" si="8"/>
        <v>-</v>
      </c>
    </row>
    <row r="16" spans="1:34" x14ac:dyDescent="0.2">
      <c r="A16" s="48">
        <v>45</v>
      </c>
      <c r="B16" s="48"/>
      <c r="C16" s="49">
        <f t="shared" si="10"/>
        <v>44870</v>
      </c>
      <c r="D16" s="50" t="s">
        <v>82</v>
      </c>
      <c r="E16" s="49">
        <f t="shared" si="0"/>
        <v>44876</v>
      </c>
      <c r="F16" s="48"/>
      <c r="G16" s="38"/>
      <c r="H16" s="38"/>
      <c r="I16" s="42"/>
      <c r="J16" s="42"/>
      <c r="K16" s="42"/>
      <c r="L16" s="42"/>
      <c r="M16" s="38">
        <f t="shared" si="1"/>
        <v>0</v>
      </c>
      <c r="N16" s="38">
        <f t="shared" si="1"/>
        <v>0</v>
      </c>
      <c r="O16" s="48"/>
      <c r="P16" s="42"/>
      <c r="Q16" s="42"/>
      <c r="R16" s="42"/>
      <c r="S16" s="42"/>
      <c r="T16" s="38">
        <f t="shared" si="2"/>
        <v>0</v>
      </c>
      <c r="U16" s="38">
        <f t="shared" si="2"/>
        <v>0</v>
      </c>
      <c r="V16" s="48"/>
      <c r="W16" s="46"/>
      <c r="X16" s="46"/>
      <c r="Y16" s="46"/>
      <c r="Z16" s="46"/>
      <c r="AA16" s="47">
        <f t="shared" si="3"/>
        <v>0</v>
      </c>
      <c r="AB16" s="47">
        <f t="shared" si="3"/>
        <v>0</v>
      </c>
      <c r="AD16" s="213">
        <f t="shared" si="5"/>
        <v>0</v>
      </c>
      <c r="AE16" s="219" t="str">
        <f t="shared" si="6"/>
        <v>-</v>
      </c>
      <c r="AF16" s="220" t="str" cm="1">
        <f t="array" ref="AF16">IFERROR(U/T,"-")</f>
        <v>-</v>
      </c>
      <c r="AG16" s="219" t="str">
        <f t="shared" si="7"/>
        <v>-</v>
      </c>
      <c r="AH16" s="46" t="str">
        <f t="shared" si="8"/>
        <v>-</v>
      </c>
    </row>
    <row r="17" spans="1:34" x14ac:dyDescent="0.2">
      <c r="A17" s="48">
        <v>46</v>
      </c>
      <c r="B17" s="35"/>
      <c r="C17" s="49">
        <f t="shared" si="10"/>
        <v>44877</v>
      </c>
      <c r="D17" s="50" t="s">
        <v>82</v>
      </c>
      <c r="E17" s="49">
        <f t="shared" si="0"/>
        <v>44883</v>
      </c>
      <c r="F17" s="48"/>
      <c r="G17" s="41"/>
      <c r="H17" s="41"/>
      <c r="I17" s="65"/>
      <c r="J17" s="65"/>
      <c r="K17" s="65"/>
      <c r="L17" s="65"/>
      <c r="M17" s="41">
        <f t="shared" si="1"/>
        <v>0</v>
      </c>
      <c r="N17" s="41">
        <f t="shared" si="1"/>
        <v>0</v>
      </c>
      <c r="O17" s="176"/>
      <c r="P17" s="65"/>
      <c r="Q17" s="65"/>
      <c r="R17" s="65"/>
      <c r="S17" s="65"/>
      <c r="T17" s="41">
        <f t="shared" si="2"/>
        <v>0</v>
      </c>
      <c r="U17" s="41">
        <f t="shared" si="2"/>
        <v>0</v>
      </c>
      <c r="V17" s="176"/>
      <c r="W17" s="216"/>
      <c r="X17" s="216"/>
      <c r="Y17" s="216"/>
      <c r="Z17" s="216"/>
      <c r="AA17" s="221">
        <f t="shared" si="3"/>
        <v>0</v>
      </c>
      <c r="AB17" s="221">
        <f t="shared" si="3"/>
        <v>0</v>
      </c>
      <c r="AD17" s="222">
        <f t="shared" si="5"/>
        <v>0</v>
      </c>
      <c r="AE17" s="215" t="str">
        <f t="shared" si="6"/>
        <v>-</v>
      </c>
      <c r="AF17" s="218" t="str" cm="1">
        <f t="array" ref="AF17">IFERROR(U/T,"-")</f>
        <v>-</v>
      </c>
      <c r="AG17" s="215" t="str">
        <f t="shared" si="7"/>
        <v>-</v>
      </c>
      <c r="AH17" s="216" t="str">
        <f t="shared" si="8"/>
        <v>-</v>
      </c>
    </row>
    <row r="18" spans="1:34" x14ac:dyDescent="0.2">
      <c r="A18" s="48"/>
      <c r="B18" s="48"/>
      <c r="C18" s="49"/>
      <c r="D18" s="50"/>
      <c r="E18" s="52" t="s">
        <v>57</v>
      </c>
      <c r="F18" s="48"/>
      <c r="G18" s="53">
        <f>SUM(G5:G17)</f>
        <v>32</v>
      </c>
      <c r="H18" s="53"/>
      <c r="I18" s="53">
        <f t="shared" ref="I18:N18" si="11">SUM(I5:I17)</f>
        <v>142</v>
      </c>
      <c r="J18" s="53">
        <f t="shared" si="11"/>
        <v>4</v>
      </c>
      <c r="K18" s="53">
        <f t="shared" si="11"/>
        <v>270</v>
      </c>
      <c r="L18" s="53">
        <f t="shared" si="11"/>
        <v>22</v>
      </c>
      <c r="M18" s="53">
        <f t="shared" si="11"/>
        <v>412</v>
      </c>
      <c r="N18" s="53">
        <f t="shared" si="11"/>
        <v>26</v>
      </c>
      <c r="O18" s="53"/>
      <c r="P18" s="53">
        <f t="shared" ref="P18:U18" si="12">SUM(P5:P17)</f>
        <v>0</v>
      </c>
      <c r="Q18" s="53">
        <f t="shared" si="12"/>
        <v>0</v>
      </c>
      <c r="R18" s="53">
        <f t="shared" si="12"/>
        <v>1</v>
      </c>
      <c r="S18" s="53">
        <f t="shared" si="12"/>
        <v>0</v>
      </c>
      <c r="T18" s="53">
        <f t="shared" si="12"/>
        <v>1</v>
      </c>
      <c r="U18" s="53">
        <f t="shared" si="12"/>
        <v>0</v>
      </c>
      <c r="V18" s="53"/>
      <c r="W18" s="53">
        <f t="shared" ref="W18:AB18" si="13">SUM(W5:W17)</f>
        <v>44</v>
      </c>
      <c r="X18" s="53">
        <f t="shared" si="13"/>
        <v>33</v>
      </c>
      <c r="Y18" s="53">
        <f t="shared" si="13"/>
        <v>405</v>
      </c>
      <c r="Z18" s="53">
        <f t="shared" si="13"/>
        <v>257</v>
      </c>
      <c r="AA18" s="53">
        <f t="shared" si="13"/>
        <v>449</v>
      </c>
      <c r="AB18" s="53">
        <f t="shared" si="13"/>
        <v>290</v>
      </c>
      <c r="AD18" s="237">
        <f t="shared" si="5"/>
        <v>862</v>
      </c>
      <c r="AE18" s="238">
        <f>N18/M18</f>
        <v>6.3106796116504854E-2</v>
      </c>
      <c r="AF18" s="239" t="str" cm="1">
        <f t="array" ref="AF18">IFERROR(U/T,"-")</f>
        <v>-</v>
      </c>
      <c r="AG18" s="238">
        <f>AB18/AA18</f>
        <v>0.6458797327394209</v>
      </c>
      <c r="AH18" s="240">
        <f t="shared" ref="AH18" si="14">AD18/G18</f>
        <v>26.9375</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88</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5">SUM(AA20,T20,M20)</f>
        <v>1291</v>
      </c>
      <c r="AE20" s="214">
        <f t="shared" ref="AE20:AE28" si="16">N20/M20</f>
        <v>0.15282791817087846</v>
      </c>
      <c r="AF20" s="60">
        <f>U20/T20</f>
        <v>0.91428571428571426</v>
      </c>
      <c r="AG20" s="214">
        <f t="shared" ref="AG20:AG28" si="17">AB20/AA20</f>
        <v>0.58873239436619718</v>
      </c>
      <c r="AH20" s="46">
        <f t="shared" ref="AH20:AH28" si="18">AD20/G20</f>
        <v>26.346938775510203</v>
      </c>
    </row>
    <row r="21" spans="1:34" ht="14.25" x14ac:dyDescent="0.2">
      <c r="A21" s="26" t="s">
        <v>59</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5"/>
        <v>2557</v>
      </c>
      <c r="AE21" s="214">
        <f t="shared" si="16"/>
        <v>7.1370640713706412E-2</v>
      </c>
      <c r="AF21" s="60">
        <f t="shared" ref="AF21:AF28" si="19">U21/T21</f>
        <v>0.90692124105011929</v>
      </c>
      <c r="AG21" s="214">
        <f t="shared" si="17"/>
        <v>0.29423868312757201</v>
      </c>
      <c r="AH21" s="46">
        <f t="shared" si="18"/>
        <v>63.924999999999997</v>
      </c>
    </row>
    <row r="22" spans="1:34" ht="14.25" x14ac:dyDescent="0.2">
      <c r="A22" s="26" t="s">
        <v>60</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5"/>
        <v>3900</v>
      </c>
      <c r="AE22" s="214">
        <f t="shared" si="16"/>
        <v>0.14701514701514701</v>
      </c>
      <c r="AF22" s="60">
        <f t="shared" si="19"/>
        <v>0.91836734693877553</v>
      </c>
      <c r="AG22" s="214">
        <f t="shared" si="17"/>
        <v>0.54896142433234418</v>
      </c>
      <c r="AH22" s="46">
        <f t="shared" si="18"/>
        <v>105.4054054054054</v>
      </c>
    </row>
    <row r="23" spans="1:34" ht="14.25" x14ac:dyDescent="0.2">
      <c r="A23" s="26" t="s">
        <v>61</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0">SUM(AA23,T23,M23)</f>
        <v>440</v>
      </c>
      <c r="AE23" s="214">
        <f t="shared" si="16"/>
        <v>0.14583333333333334</v>
      </c>
      <c r="AF23" s="60">
        <f t="shared" si="19"/>
        <v>0.91549295774647887</v>
      </c>
      <c r="AG23" s="214">
        <f t="shared" si="17"/>
        <v>0.43555555555555553</v>
      </c>
      <c r="AH23" s="46">
        <f t="shared" si="18"/>
        <v>8.9795918367346932</v>
      </c>
    </row>
    <row r="24" spans="1:34" ht="14.25" x14ac:dyDescent="0.2">
      <c r="A24" s="26" t="s">
        <v>62</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0"/>
        <v>2459</v>
      </c>
      <c r="AE24" s="214">
        <f t="shared" si="16"/>
        <v>9.8804279421019506E-2</v>
      </c>
      <c r="AF24" s="60">
        <f t="shared" si="19"/>
        <v>0.87581699346405228</v>
      </c>
      <c r="AG24" s="214">
        <f t="shared" si="17"/>
        <v>0.24965132496513251</v>
      </c>
      <c r="AH24" s="46">
        <f t="shared" si="18"/>
        <v>40.311475409836063</v>
      </c>
    </row>
    <row r="25" spans="1:34" ht="14.25" x14ac:dyDescent="0.2">
      <c r="A25" s="26" t="s">
        <v>63</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0"/>
        <v>2197</v>
      </c>
      <c r="AE25" s="214">
        <f t="shared" si="16"/>
        <v>0.13128140703517588</v>
      </c>
      <c r="AF25" s="60">
        <f t="shared" si="19"/>
        <v>0.95890410958904104</v>
      </c>
      <c r="AG25" s="214">
        <f t="shared" si="17"/>
        <v>0.59022556390977443</v>
      </c>
      <c r="AH25" s="46">
        <f t="shared" si="18"/>
        <v>37.879310344827587</v>
      </c>
    </row>
    <row r="26" spans="1:34" ht="14.25" x14ac:dyDescent="0.2">
      <c r="A26" s="26" t="s">
        <v>64</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0"/>
        <v>2707</v>
      </c>
      <c r="AE26" s="214">
        <f t="shared" si="16"/>
        <v>0.11556728232189974</v>
      </c>
      <c r="AF26" s="60">
        <f t="shared" si="19"/>
        <v>0.89393939393939392</v>
      </c>
      <c r="AG26" s="214">
        <f t="shared" si="17"/>
        <v>0.65683646112600536</v>
      </c>
      <c r="AH26" s="46">
        <f t="shared" si="18"/>
        <v>55.244897959183675</v>
      </c>
    </row>
    <row r="27" spans="1:34" ht="14.25" x14ac:dyDescent="0.2">
      <c r="A27" s="26" t="s">
        <v>65</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0"/>
        <v>1025</v>
      </c>
      <c r="AE27" s="214">
        <f t="shared" si="16"/>
        <v>6.7538126361655779E-2</v>
      </c>
      <c r="AF27" s="60">
        <f t="shared" si="19"/>
        <v>1</v>
      </c>
      <c r="AG27" s="214">
        <f t="shared" si="17"/>
        <v>0.55417406749555953</v>
      </c>
      <c r="AH27" s="46">
        <f t="shared" si="18"/>
        <v>30.147058823529413</v>
      </c>
    </row>
    <row r="28" spans="1:34" ht="14.25" x14ac:dyDescent="0.2">
      <c r="A28" s="26" t="s">
        <v>66</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3">
        <f t="shared" si="20"/>
        <v>2649</v>
      </c>
      <c r="AE28" s="215">
        <f t="shared" si="16"/>
        <v>0.10514285714285715</v>
      </c>
      <c r="AF28" s="218">
        <f t="shared" si="19"/>
        <v>0.82388663967611331</v>
      </c>
      <c r="AG28" s="215">
        <f t="shared" si="17"/>
        <v>0.78749999999999998</v>
      </c>
      <c r="AH28" s="216">
        <f t="shared" si="18"/>
        <v>39.537313432835823</v>
      </c>
    </row>
    <row r="29" spans="1:34" x14ac:dyDescent="0.2">
      <c r="A29" s="26"/>
      <c r="B29" s="52"/>
      <c r="C29" s="52"/>
      <c r="D29" s="52"/>
      <c r="E29" s="52" t="s">
        <v>83</v>
      </c>
      <c r="F29" s="38"/>
      <c r="G29" s="54">
        <f>AVERAGE(G20:G28)</f>
        <v>49.333333333333336</v>
      </c>
      <c r="H29" s="54"/>
      <c r="I29" s="54">
        <f t="shared" ref="I29:AH29" si="21">AVERAGE(I20:I28)</f>
        <v>352.33333333333331</v>
      </c>
      <c r="J29" s="54">
        <f t="shared" si="21"/>
        <v>26.111111111111111</v>
      </c>
      <c r="K29" s="54">
        <f t="shared" si="21"/>
        <v>979.44444444444446</v>
      </c>
      <c r="L29" s="54">
        <f t="shared" si="21"/>
        <v>133.77777777777777</v>
      </c>
      <c r="M29" s="54">
        <f t="shared" si="21"/>
        <v>1331.6666666666667</v>
      </c>
      <c r="N29" s="54">
        <f t="shared" si="21"/>
        <v>159.88888888888889</v>
      </c>
      <c r="O29" s="54"/>
      <c r="P29" s="54">
        <f t="shared" si="21"/>
        <v>51.111111111111114</v>
      </c>
      <c r="Q29" s="54">
        <f t="shared" si="21"/>
        <v>47.888888888888886</v>
      </c>
      <c r="R29" s="54">
        <f t="shared" si="21"/>
        <v>171</v>
      </c>
      <c r="S29" s="54">
        <f t="shared" si="21"/>
        <v>149.22222222222223</v>
      </c>
      <c r="T29" s="54">
        <f t="shared" si="21"/>
        <v>222.11111111111111</v>
      </c>
      <c r="U29" s="54">
        <f t="shared" si="21"/>
        <v>197.11111111111111</v>
      </c>
      <c r="V29" s="54"/>
      <c r="W29" s="54">
        <f t="shared" si="21"/>
        <v>32</v>
      </c>
      <c r="X29" s="54">
        <f t="shared" si="21"/>
        <v>22.666666666666668</v>
      </c>
      <c r="Y29" s="54">
        <f t="shared" si="21"/>
        <v>550.77777777777783</v>
      </c>
      <c r="Z29" s="54">
        <f t="shared" si="21"/>
        <v>303.77777777777777</v>
      </c>
      <c r="AA29" s="54">
        <f t="shared" si="21"/>
        <v>582.33333333333337</v>
      </c>
      <c r="AB29" s="54">
        <f t="shared" si="21"/>
        <v>326.44444444444446</v>
      </c>
      <c r="AC29" s="54"/>
      <c r="AD29" s="54">
        <f t="shared" si="21"/>
        <v>2136.1111111111113</v>
      </c>
      <c r="AE29" s="224">
        <f>AVERAGE(AE20:AE28)</f>
        <v>0.11504233239063037</v>
      </c>
      <c r="AF29" s="224">
        <f>AVERAGE(AF20:AF28)</f>
        <v>0.91195715518774323</v>
      </c>
      <c r="AG29" s="225">
        <f t="shared" si="21"/>
        <v>0.52287505276423785</v>
      </c>
      <c r="AH29" s="54">
        <f t="shared" si="21"/>
        <v>45.308554665318098</v>
      </c>
    </row>
    <row r="30" spans="1:34" x14ac:dyDescent="0.2">
      <c r="A30" s="48" t="s">
        <v>69</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70</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84</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87</v>
      </c>
      <c r="B33" s="57"/>
      <c r="C33" s="57"/>
      <c r="D33" s="57"/>
      <c r="E33" s="57"/>
      <c r="AA33" s="59"/>
    </row>
    <row r="34" spans="1:27" x14ac:dyDescent="0.2">
      <c r="A34" s="33" t="s">
        <v>85</v>
      </c>
      <c r="B34" s="57"/>
      <c r="C34" s="57"/>
      <c r="D34" s="57"/>
      <c r="E34" s="57"/>
    </row>
    <row r="35" spans="1:27" x14ac:dyDescent="0.2">
      <c r="A35" s="58" t="s">
        <v>144</v>
      </c>
    </row>
    <row r="36" spans="1:27" x14ac:dyDescent="0.2">
      <c r="A36" s="58" t="s">
        <v>172</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workbookViewId="0">
      <selection activeCell="Y9" sqref="Y9"/>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165</v>
      </c>
      <c r="AB1" s="38"/>
      <c r="AC1" s="38"/>
      <c r="AD1" s="38"/>
    </row>
    <row r="2" spans="1:30" x14ac:dyDescent="0.2">
      <c r="F2" s="35"/>
      <c r="G2" s="36" t="s">
        <v>34</v>
      </c>
      <c r="H2" s="36"/>
      <c r="I2" s="36"/>
      <c r="J2" s="36"/>
      <c r="K2" s="36"/>
      <c r="L2" s="36"/>
      <c r="M2" s="192"/>
      <c r="N2" s="36" t="s">
        <v>35</v>
      </c>
      <c r="O2" s="36"/>
      <c r="P2" s="36"/>
      <c r="Q2" s="36"/>
      <c r="R2" s="36"/>
      <c r="S2" s="36"/>
      <c r="T2" s="35"/>
      <c r="U2" s="251" t="s">
        <v>36</v>
      </c>
      <c r="V2" s="251"/>
      <c r="W2" s="251"/>
      <c r="X2" s="251"/>
      <c r="Y2" s="193"/>
    </row>
    <row r="3" spans="1:30" ht="14.25" x14ac:dyDescent="0.2">
      <c r="A3" s="35" t="s">
        <v>38</v>
      </c>
      <c r="B3" s="35"/>
      <c r="C3" s="35"/>
      <c r="D3" s="35"/>
      <c r="E3" s="35"/>
      <c r="F3" s="35"/>
      <c r="G3" s="39" t="s">
        <v>40</v>
      </c>
      <c r="H3" s="39"/>
      <c r="I3" s="39" t="s">
        <v>145</v>
      </c>
      <c r="J3" s="39"/>
      <c r="K3" s="39" t="s">
        <v>42</v>
      </c>
      <c r="L3" s="39"/>
      <c r="M3" s="194"/>
      <c r="N3" s="39" t="s">
        <v>40</v>
      </c>
      <c r="O3" s="39"/>
      <c r="P3" s="39" t="s">
        <v>43</v>
      </c>
      <c r="Q3" s="39"/>
      <c r="R3" s="39" t="s">
        <v>42</v>
      </c>
      <c r="S3" s="39"/>
      <c r="T3" s="35"/>
      <c r="U3" s="279" t="s">
        <v>176</v>
      </c>
      <c r="V3" s="279"/>
      <c r="W3" s="36" t="s">
        <v>43</v>
      </c>
      <c r="X3" s="36"/>
      <c r="AB3" s="48" t="s">
        <v>146</v>
      </c>
      <c r="AC3" s="48" t="s">
        <v>147</v>
      </c>
      <c r="AD3" s="48" t="s">
        <v>148</v>
      </c>
    </row>
    <row r="4" spans="1:30" ht="14.25" x14ac:dyDescent="0.2">
      <c r="A4" s="40" t="s">
        <v>45</v>
      </c>
      <c r="B4" s="40"/>
      <c r="C4" s="36" t="s">
        <v>46</v>
      </c>
      <c r="D4" s="36"/>
      <c r="E4" s="36"/>
      <c r="F4" s="40"/>
      <c r="G4" s="41" t="s">
        <v>48</v>
      </c>
      <c r="H4" s="41" t="s">
        <v>149</v>
      </c>
      <c r="I4" s="41" t="s">
        <v>48</v>
      </c>
      <c r="J4" s="41" t="s">
        <v>49</v>
      </c>
      <c r="K4" s="41" t="s">
        <v>48</v>
      </c>
      <c r="L4" s="41" t="s">
        <v>49</v>
      </c>
      <c r="M4" s="195"/>
      <c r="N4" s="41" t="s">
        <v>48</v>
      </c>
      <c r="O4" s="41" t="s">
        <v>150</v>
      </c>
      <c r="P4" s="41" t="s">
        <v>48</v>
      </c>
      <c r="Q4" s="41" t="s">
        <v>51</v>
      </c>
      <c r="R4" s="41" t="s">
        <v>48</v>
      </c>
      <c r="S4" s="41" t="s">
        <v>51</v>
      </c>
      <c r="T4" s="41"/>
      <c r="U4" s="41" t="s">
        <v>48</v>
      </c>
      <c r="V4" s="41" t="s">
        <v>177</v>
      </c>
      <c r="W4" s="41" t="s">
        <v>48</v>
      </c>
      <c r="X4" s="41" t="s">
        <v>49</v>
      </c>
      <c r="Y4" s="48"/>
      <c r="Z4" s="66" t="s">
        <v>54</v>
      </c>
      <c r="AA4" s="210"/>
      <c r="AB4" s="191"/>
      <c r="AC4" s="191"/>
      <c r="AD4" s="191"/>
    </row>
    <row r="5" spans="1:30" x14ac:dyDescent="0.2">
      <c r="A5" s="42">
        <v>36</v>
      </c>
      <c r="C5" s="89">
        <v>38233</v>
      </c>
      <c r="D5" s="196" t="s">
        <v>82</v>
      </c>
      <c r="E5" s="89">
        <v>38239</v>
      </c>
      <c r="G5" s="54">
        <v>0</v>
      </c>
      <c r="H5" s="54">
        <v>0</v>
      </c>
      <c r="I5" s="54">
        <v>52</v>
      </c>
      <c r="J5" s="54">
        <v>7</v>
      </c>
      <c r="K5" s="38">
        <f t="shared" ref="K5:L11" si="0">G5+I5</f>
        <v>52</v>
      </c>
      <c r="L5" s="38">
        <f t="shared" si="0"/>
        <v>7</v>
      </c>
      <c r="M5" s="197"/>
      <c r="N5" s="54">
        <v>0</v>
      </c>
      <c r="O5" s="54">
        <v>0</v>
      </c>
      <c r="P5" s="54">
        <v>0</v>
      </c>
      <c r="Q5" s="54">
        <v>0</v>
      </c>
      <c r="R5" s="54">
        <f>N5+P5</f>
        <v>0</v>
      </c>
      <c r="S5" s="38">
        <f t="shared" ref="S5:S11" si="1">O5+Q5</f>
        <v>0</v>
      </c>
      <c r="T5" s="54"/>
      <c r="U5" s="280" t="s">
        <v>178</v>
      </c>
      <c r="V5" s="280"/>
      <c r="W5" s="54">
        <v>0</v>
      </c>
      <c r="X5" s="54">
        <v>0</v>
      </c>
      <c r="Y5" s="55"/>
      <c r="Z5" s="125">
        <f>W5+R5+K5</f>
        <v>52</v>
      </c>
      <c r="AB5" s="214">
        <f>IFERROR(L5/K5,"-")</f>
        <v>0.13461538461538461</v>
      </c>
      <c r="AC5" s="214" t="str">
        <f t="shared" ref="AC5:AC8" si="2">IFERROR(S5/R5,"-")</f>
        <v>-</v>
      </c>
      <c r="AD5" s="214" t="str">
        <f>IFERROR(X5/W5,"-")</f>
        <v>-</v>
      </c>
    </row>
    <row r="6" spans="1:30" x14ac:dyDescent="0.2">
      <c r="A6" s="42">
        <v>37</v>
      </c>
      <c r="C6" s="89">
        <f t="shared" ref="C6:C11" si="3">C5+7</f>
        <v>38240</v>
      </c>
      <c r="D6" s="196" t="s">
        <v>82</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281"/>
      <c r="V6" s="281"/>
      <c r="W6" s="54">
        <v>2</v>
      </c>
      <c r="X6" s="54">
        <v>2</v>
      </c>
      <c r="Y6" s="55"/>
      <c r="Z6" s="125">
        <f t="shared" ref="Z6:Z11"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82</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281"/>
      <c r="V7" s="281"/>
      <c r="W7" s="54">
        <v>1</v>
      </c>
      <c r="X7" s="54">
        <v>1</v>
      </c>
      <c r="Y7" s="55"/>
      <c r="Z7" s="125">
        <f t="shared" si="6"/>
        <v>453</v>
      </c>
      <c r="AB7" s="214">
        <f t="shared" si="7"/>
        <v>0.24115044247787609</v>
      </c>
      <c r="AC7" s="214" t="str">
        <f t="shared" si="2"/>
        <v>-</v>
      </c>
      <c r="AD7" s="214">
        <f t="shared" si="8"/>
        <v>1</v>
      </c>
    </row>
    <row r="8" spans="1:30" x14ac:dyDescent="0.2">
      <c r="A8" s="42">
        <v>39</v>
      </c>
      <c r="C8" s="89">
        <f t="shared" si="3"/>
        <v>38254</v>
      </c>
      <c r="D8" s="196" t="s">
        <v>82</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281"/>
      <c r="V8" s="281"/>
      <c r="W8" s="54">
        <v>1</v>
      </c>
      <c r="X8" s="54">
        <v>1</v>
      </c>
      <c r="Y8" s="55"/>
      <c r="Z8" s="125">
        <f t="shared" si="6"/>
        <v>303</v>
      </c>
      <c r="AB8" s="214">
        <f t="shared" si="7"/>
        <v>0.19205298013245034</v>
      </c>
      <c r="AC8" s="214" t="str">
        <f t="shared" si="2"/>
        <v>-</v>
      </c>
      <c r="AD8" s="214">
        <f t="shared" si="8"/>
        <v>1</v>
      </c>
    </row>
    <row r="9" spans="1:30" x14ac:dyDescent="0.2">
      <c r="A9" s="42">
        <v>40</v>
      </c>
      <c r="C9" s="89">
        <f t="shared" si="3"/>
        <v>38261</v>
      </c>
      <c r="D9" s="196" t="s">
        <v>82</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125">
        <f t="shared" si="6"/>
        <v>200</v>
      </c>
      <c r="AB9" s="214">
        <f t="shared" si="7"/>
        <v>0.24352331606217617</v>
      </c>
      <c r="AC9" s="214" t="str">
        <f>IFERROR(S9/R9,"-")</f>
        <v>-</v>
      </c>
      <c r="AD9" s="214">
        <f t="shared" si="8"/>
        <v>1</v>
      </c>
    </row>
    <row r="10" spans="1:30" x14ac:dyDescent="0.2">
      <c r="A10" s="42">
        <v>41</v>
      </c>
      <c r="C10" s="89">
        <f t="shared" si="3"/>
        <v>38268</v>
      </c>
      <c r="D10" s="196" t="s">
        <v>82</v>
      </c>
      <c r="E10" s="89">
        <f t="shared" si="4"/>
        <v>38274</v>
      </c>
      <c r="G10" s="54"/>
      <c r="H10" s="54"/>
      <c r="I10" s="54"/>
      <c r="J10" s="54"/>
      <c r="K10" s="38">
        <f t="shared" si="0"/>
        <v>0</v>
      </c>
      <c r="L10" s="38">
        <f t="shared" si="0"/>
        <v>0</v>
      </c>
      <c r="M10" s="197"/>
      <c r="N10" s="54"/>
      <c r="O10" s="54"/>
      <c r="P10" s="54"/>
      <c r="Q10" s="54"/>
      <c r="R10" s="54">
        <f t="shared" si="5"/>
        <v>0</v>
      </c>
      <c r="S10" s="38">
        <f t="shared" si="1"/>
        <v>0</v>
      </c>
      <c r="T10" s="54"/>
      <c r="U10" s="54"/>
      <c r="V10" s="54"/>
      <c r="W10" s="54"/>
      <c r="X10" s="54"/>
      <c r="Y10" s="55"/>
      <c r="Z10" s="125">
        <f t="shared" si="6"/>
        <v>0</v>
      </c>
      <c r="AB10" s="214" t="str">
        <f t="shared" si="7"/>
        <v>-</v>
      </c>
      <c r="AC10" s="214" t="str">
        <f t="shared" ref="AC10:AC34" si="9">IFERROR(S10/R10,"-")</f>
        <v>-</v>
      </c>
      <c r="AD10" s="214" t="str">
        <f t="shared" si="8"/>
        <v>-</v>
      </c>
    </row>
    <row r="11" spans="1:30" x14ac:dyDescent="0.2">
      <c r="A11" s="42">
        <v>42</v>
      </c>
      <c r="C11" s="89">
        <f t="shared" si="3"/>
        <v>38275</v>
      </c>
      <c r="D11" s="196" t="s">
        <v>82</v>
      </c>
      <c r="E11" s="89">
        <f t="shared" si="4"/>
        <v>38281</v>
      </c>
      <c r="G11" s="53"/>
      <c r="H11" s="53"/>
      <c r="I11" s="53"/>
      <c r="J11" s="53"/>
      <c r="K11" s="41">
        <f t="shared" si="0"/>
        <v>0</v>
      </c>
      <c r="L11" s="41">
        <f t="shared" si="0"/>
        <v>0</v>
      </c>
      <c r="M11" s="197"/>
      <c r="N11" s="54"/>
      <c r="O11" s="54"/>
      <c r="P11" s="54"/>
      <c r="Q11" s="54"/>
      <c r="R11" s="54">
        <f t="shared" si="5"/>
        <v>0</v>
      </c>
      <c r="S11" s="38">
        <f t="shared" si="1"/>
        <v>0</v>
      </c>
      <c r="T11" s="54"/>
      <c r="U11" s="54"/>
      <c r="V11" s="54"/>
      <c r="W11" s="54"/>
      <c r="X11" s="54"/>
      <c r="Y11" s="55"/>
      <c r="Z11" s="125">
        <f t="shared" si="6"/>
        <v>0</v>
      </c>
      <c r="AA11" s="177"/>
      <c r="AB11" s="215" t="str">
        <f t="shared" si="7"/>
        <v>-</v>
      </c>
      <c r="AC11" s="214" t="str">
        <f t="shared" si="9"/>
        <v>-</v>
      </c>
      <c r="AD11" s="214" t="str">
        <f t="shared" si="8"/>
        <v>-</v>
      </c>
    </row>
    <row r="12" spans="1:30" x14ac:dyDescent="0.2">
      <c r="A12" s="35" t="s">
        <v>167</v>
      </c>
      <c r="B12" s="35"/>
      <c r="C12" s="35"/>
      <c r="D12" s="35"/>
      <c r="E12" s="35"/>
      <c r="F12" s="35"/>
      <c r="G12" s="54">
        <f t="shared" ref="G12:L12" si="10">SUM(G5:G11)</f>
        <v>337</v>
      </c>
      <c r="H12" s="54">
        <f t="shared" si="10"/>
        <v>83</v>
      </c>
      <c r="I12" s="54">
        <f t="shared" si="10"/>
        <v>952</v>
      </c>
      <c r="J12" s="54">
        <f t="shared" si="10"/>
        <v>195</v>
      </c>
      <c r="K12" s="54">
        <f t="shared" si="10"/>
        <v>1289</v>
      </c>
      <c r="L12" s="54">
        <f t="shared" si="10"/>
        <v>278</v>
      </c>
      <c r="M12" s="197"/>
      <c r="N12" s="55"/>
      <c r="O12" s="55"/>
      <c r="P12" s="55"/>
      <c r="Q12" s="55"/>
      <c r="R12" s="54"/>
      <c r="S12" s="38"/>
      <c r="T12" s="54"/>
      <c r="U12" s="54"/>
      <c r="V12" s="54"/>
      <c r="W12" s="54"/>
      <c r="X12" s="54"/>
      <c r="Y12" s="55"/>
      <c r="Z12" s="125"/>
      <c r="AB12" s="214">
        <f t="shared" si="7"/>
        <v>0.2156710628394104</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82</v>
      </c>
      <c r="E14" s="89">
        <v>38653</v>
      </c>
      <c r="G14" s="38"/>
      <c r="H14" s="54"/>
      <c r="I14" s="54"/>
      <c r="J14" s="54"/>
      <c r="K14" s="54">
        <f>G14+I14</f>
        <v>0</v>
      </c>
      <c r="L14" s="54">
        <f>H14+J14</f>
        <v>0</v>
      </c>
      <c r="M14" s="203"/>
      <c r="N14" s="54"/>
      <c r="O14" s="38"/>
      <c r="P14" s="54"/>
      <c r="Q14" s="54"/>
      <c r="R14" s="54">
        <f t="shared" ref="R14:S29" si="11">N14+P14</f>
        <v>0</v>
      </c>
      <c r="S14" s="54">
        <f t="shared" si="11"/>
        <v>0</v>
      </c>
      <c r="T14" s="55"/>
      <c r="U14" s="55"/>
      <c r="V14" s="55"/>
      <c r="W14" s="54"/>
      <c r="X14" s="38"/>
      <c r="Y14" s="55"/>
      <c r="Z14" s="125">
        <f t="shared" ref="Z14:Z34" si="12">W14+R14+K14</f>
        <v>0</v>
      </c>
      <c r="AB14" s="214" t="str">
        <f t="shared" si="7"/>
        <v>-</v>
      </c>
      <c r="AC14" s="214" t="str">
        <f t="shared" si="9"/>
        <v>-</v>
      </c>
      <c r="AD14" s="214" t="str">
        <f t="shared" si="8"/>
        <v>-</v>
      </c>
    </row>
    <row r="15" spans="1:30" x14ac:dyDescent="0.2">
      <c r="A15" s="42">
        <v>44</v>
      </c>
      <c r="C15" s="45">
        <v>38654</v>
      </c>
      <c r="D15" s="196" t="s">
        <v>82</v>
      </c>
      <c r="E15" s="89">
        <v>38660</v>
      </c>
      <c r="G15" s="54"/>
      <c r="H15" s="54"/>
      <c r="I15" s="54"/>
      <c r="J15" s="54"/>
      <c r="K15" s="54">
        <f t="shared" ref="K15:L32" si="13">G15+I15</f>
        <v>0</v>
      </c>
      <c r="L15" s="54">
        <f t="shared" si="13"/>
        <v>0</v>
      </c>
      <c r="M15" s="203"/>
      <c r="N15" s="54"/>
      <c r="O15" s="54"/>
      <c r="P15" s="54"/>
      <c r="Q15" s="54"/>
      <c r="R15" s="54">
        <f t="shared" si="11"/>
        <v>0</v>
      </c>
      <c r="S15" s="54">
        <f t="shared" si="11"/>
        <v>0</v>
      </c>
      <c r="T15" s="55"/>
      <c r="U15" s="55"/>
      <c r="V15" s="55"/>
      <c r="W15" s="54"/>
      <c r="X15" s="54"/>
      <c r="Y15" s="55"/>
      <c r="Z15" s="125">
        <f t="shared" si="12"/>
        <v>0</v>
      </c>
      <c r="AB15" s="214" t="str">
        <f t="shared" si="7"/>
        <v>-</v>
      </c>
      <c r="AC15" s="214" t="str">
        <f t="shared" si="9"/>
        <v>-</v>
      </c>
      <c r="AD15" s="214" t="str">
        <f t="shared" si="8"/>
        <v>-</v>
      </c>
    </row>
    <row r="16" spans="1:30" ht="14.25" x14ac:dyDescent="0.2">
      <c r="A16" s="42">
        <v>45</v>
      </c>
      <c r="C16" s="45">
        <v>38661</v>
      </c>
      <c r="D16" s="196" t="s">
        <v>82</v>
      </c>
      <c r="E16" s="89">
        <v>38667</v>
      </c>
      <c r="F16" s="204"/>
      <c r="G16" s="54"/>
      <c r="H16" s="54"/>
      <c r="I16" s="54"/>
      <c r="J16" s="54"/>
      <c r="K16" s="54">
        <f t="shared" si="13"/>
        <v>0</v>
      </c>
      <c r="L16" s="54">
        <f t="shared" si="13"/>
        <v>0</v>
      </c>
      <c r="M16" s="203"/>
      <c r="N16" s="54"/>
      <c r="O16" s="54"/>
      <c r="P16" s="54"/>
      <c r="Q16" s="54"/>
      <c r="R16" s="54">
        <f t="shared" si="11"/>
        <v>0</v>
      </c>
      <c r="S16" s="54">
        <f t="shared" si="11"/>
        <v>0</v>
      </c>
      <c r="T16" s="55"/>
      <c r="U16" s="55"/>
      <c r="V16" s="55"/>
      <c r="W16" s="54"/>
      <c r="X16" s="54"/>
      <c r="Y16" s="55"/>
      <c r="Z16" s="125">
        <f t="shared" si="12"/>
        <v>0</v>
      </c>
      <c r="AB16" s="214" t="str">
        <f t="shared" si="7"/>
        <v>-</v>
      </c>
      <c r="AC16" s="214" t="str">
        <f t="shared" si="9"/>
        <v>-</v>
      </c>
      <c r="AD16" s="214" t="str">
        <f t="shared" si="8"/>
        <v>-</v>
      </c>
    </row>
    <row r="17" spans="1:30" x14ac:dyDescent="0.2">
      <c r="A17" s="42">
        <v>46</v>
      </c>
      <c r="C17" s="45">
        <v>38668</v>
      </c>
      <c r="D17" s="196" t="s">
        <v>82</v>
      </c>
      <c r="E17" s="89">
        <v>38674</v>
      </c>
      <c r="G17" s="54"/>
      <c r="H17" s="54"/>
      <c r="I17" s="54"/>
      <c r="J17" s="54"/>
      <c r="K17" s="54">
        <f t="shared" si="13"/>
        <v>0</v>
      </c>
      <c r="L17" s="54">
        <f t="shared" si="13"/>
        <v>0</v>
      </c>
      <c r="M17" s="203"/>
      <c r="N17" s="54"/>
      <c r="O17" s="54"/>
      <c r="P17" s="54"/>
      <c r="Q17" s="54"/>
      <c r="R17" s="54">
        <f t="shared" si="11"/>
        <v>0</v>
      </c>
      <c r="S17" s="54">
        <f t="shared" si="11"/>
        <v>0</v>
      </c>
      <c r="T17" s="55"/>
      <c r="U17" s="55"/>
      <c r="V17" s="55"/>
      <c r="W17" s="54"/>
      <c r="X17" s="54"/>
      <c r="Y17" s="55"/>
      <c r="Z17" s="125">
        <f t="shared" si="12"/>
        <v>0</v>
      </c>
      <c r="AB17" s="214" t="str">
        <f t="shared" si="7"/>
        <v>-</v>
      </c>
      <c r="AC17" s="214" t="str">
        <f t="shared" si="9"/>
        <v>-</v>
      </c>
      <c r="AD17" s="214" t="str">
        <f t="shared" si="8"/>
        <v>-</v>
      </c>
    </row>
    <row r="18" spans="1:30" x14ac:dyDescent="0.2">
      <c r="A18" s="42">
        <v>47</v>
      </c>
      <c r="C18" s="45">
        <v>38675</v>
      </c>
      <c r="D18" s="196" t="s">
        <v>82</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4"/>
      <c r="X18" s="54"/>
      <c r="Y18" s="55"/>
      <c r="Z18" s="125">
        <f t="shared" si="12"/>
        <v>0</v>
      </c>
      <c r="AB18" s="214" t="str">
        <f t="shared" si="7"/>
        <v>-</v>
      </c>
      <c r="AC18" s="214" t="str">
        <f t="shared" si="9"/>
        <v>-</v>
      </c>
      <c r="AD18" s="214" t="str">
        <f t="shared" si="8"/>
        <v>-</v>
      </c>
    </row>
    <row r="19" spans="1:30" x14ac:dyDescent="0.2">
      <c r="A19" s="42">
        <v>48</v>
      </c>
      <c r="C19" s="45">
        <v>38682</v>
      </c>
      <c r="D19" s="196" t="s">
        <v>82</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4"/>
      <c r="X19" s="54"/>
      <c r="Y19" s="55"/>
      <c r="Z19" s="125">
        <f t="shared" si="12"/>
        <v>0</v>
      </c>
      <c r="AB19" s="214" t="str">
        <f t="shared" si="7"/>
        <v>-</v>
      </c>
      <c r="AC19" s="214" t="str">
        <f t="shared" si="9"/>
        <v>-</v>
      </c>
      <c r="AD19" s="214" t="str">
        <f t="shared" si="8"/>
        <v>-</v>
      </c>
    </row>
    <row r="20" spans="1:30" x14ac:dyDescent="0.2">
      <c r="A20" s="42">
        <v>49</v>
      </c>
      <c r="C20" s="45">
        <v>38689</v>
      </c>
      <c r="D20" s="196" t="s">
        <v>82</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4"/>
      <c r="X20" s="54"/>
      <c r="Y20" s="55"/>
      <c r="Z20" s="125">
        <f t="shared" si="12"/>
        <v>0</v>
      </c>
      <c r="AB20" s="214" t="str">
        <f t="shared" si="7"/>
        <v>-</v>
      </c>
      <c r="AC20" s="214" t="str">
        <f t="shared" si="9"/>
        <v>-</v>
      </c>
      <c r="AD20" s="214" t="str">
        <f t="shared" si="8"/>
        <v>-</v>
      </c>
    </row>
    <row r="21" spans="1:30" x14ac:dyDescent="0.2">
      <c r="A21" s="42">
        <v>50</v>
      </c>
      <c r="C21" s="45">
        <v>38696</v>
      </c>
      <c r="D21" s="196" t="s">
        <v>82</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125">
        <f t="shared" si="12"/>
        <v>0</v>
      </c>
      <c r="AB21" s="214" t="str">
        <f t="shared" si="7"/>
        <v>-</v>
      </c>
      <c r="AC21" s="214" t="str">
        <f t="shared" si="9"/>
        <v>-</v>
      </c>
      <c r="AD21" s="214" t="str">
        <f t="shared" si="8"/>
        <v>-</v>
      </c>
    </row>
    <row r="22" spans="1:30" x14ac:dyDescent="0.2">
      <c r="A22" s="42">
        <v>51</v>
      </c>
      <c r="C22" s="45">
        <v>38703</v>
      </c>
      <c r="D22" s="196" t="s">
        <v>82</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125">
        <f t="shared" si="12"/>
        <v>0</v>
      </c>
      <c r="AB22" s="214" t="str">
        <f t="shared" si="7"/>
        <v>-</v>
      </c>
      <c r="AC22" s="214" t="str">
        <f t="shared" si="9"/>
        <v>-</v>
      </c>
      <c r="AD22" s="214" t="str">
        <f t="shared" si="8"/>
        <v>-</v>
      </c>
    </row>
    <row r="23" spans="1:30" x14ac:dyDescent="0.2">
      <c r="A23" s="42">
        <v>52</v>
      </c>
      <c r="C23" s="45">
        <v>38710</v>
      </c>
      <c r="D23" s="196" t="s">
        <v>82</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125">
        <f t="shared" si="12"/>
        <v>0</v>
      </c>
      <c r="AB23" s="214" t="str">
        <f t="shared" si="7"/>
        <v>-</v>
      </c>
      <c r="AC23" s="214" t="str">
        <f t="shared" si="9"/>
        <v>-</v>
      </c>
      <c r="AD23" s="214" t="str">
        <f t="shared" si="8"/>
        <v>-</v>
      </c>
    </row>
    <row r="24" spans="1:30" x14ac:dyDescent="0.2">
      <c r="A24" s="42">
        <v>1</v>
      </c>
      <c r="C24" s="45">
        <v>39814</v>
      </c>
      <c r="D24" s="196" t="s">
        <v>82</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125">
        <f t="shared" si="12"/>
        <v>0</v>
      </c>
      <c r="AB24" s="214" t="str">
        <f t="shared" si="7"/>
        <v>-</v>
      </c>
      <c r="AC24" s="214" t="str">
        <f t="shared" si="9"/>
        <v>-</v>
      </c>
      <c r="AD24" s="214" t="str">
        <f t="shared" si="8"/>
        <v>-</v>
      </c>
    </row>
    <row r="25" spans="1:30" x14ac:dyDescent="0.2">
      <c r="A25" s="42">
        <v>2</v>
      </c>
      <c r="C25" s="45">
        <v>39821</v>
      </c>
      <c r="D25" s="196" t="s">
        <v>82</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125">
        <f t="shared" si="12"/>
        <v>0</v>
      </c>
      <c r="AB25" s="214" t="str">
        <f t="shared" si="7"/>
        <v>-</v>
      </c>
      <c r="AC25" s="214" t="str">
        <f t="shared" si="9"/>
        <v>-</v>
      </c>
      <c r="AD25" s="214" t="str">
        <f t="shared" si="8"/>
        <v>-</v>
      </c>
    </row>
    <row r="26" spans="1:30" x14ac:dyDescent="0.2">
      <c r="A26" s="42">
        <v>3</v>
      </c>
      <c r="C26" s="45">
        <v>39828</v>
      </c>
      <c r="D26" s="196" t="s">
        <v>82</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125">
        <f t="shared" si="12"/>
        <v>0</v>
      </c>
      <c r="AB26" s="214" t="str">
        <f t="shared" si="7"/>
        <v>-</v>
      </c>
      <c r="AC26" s="214" t="str">
        <f t="shared" si="9"/>
        <v>-</v>
      </c>
      <c r="AD26" s="214" t="str">
        <f t="shared" si="8"/>
        <v>-</v>
      </c>
    </row>
    <row r="27" spans="1:30" x14ac:dyDescent="0.2">
      <c r="A27" s="42">
        <v>4</v>
      </c>
      <c r="C27" s="45">
        <v>39835</v>
      </c>
      <c r="D27" s="196" t="s">
        <v>82</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125">
        <f t="shared" si="12"/>
        <v>0</v>
      </c>
      <c r="AB27" s="214" t="str">
        <f t="shared" si="7"/>
        <v>-</v>
      </c>
      <c r="AC27" s="214" t="str">
        <f t="shared" si="9"/>
        <v>-</v>
      </c>
      <c r="AD27" s="214" t="str">
        <f t="shared" si="8"/>
        <v>-</v>
      </c>
    </row>
    <row r="28" spans="1:30" x14ac:dyDescent="0.2">
      <c r="A28" s="42">
        <v>5</v>
      </c>
      <c r="C28" s="45">
        <v>39842</v>
      </c>
      <c r="D28" s="196" t="s">
        <v>82</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125">
        <f t="shared" si="12"/>
        <v>0</v>
      </c>
      <c r="AB28" s="214" t="str">
        <f t="shared" si="7"/>
        <v>-</v>
      </c>
      <c r="AC28" s="214" t="str">
        <f t="shared" si="9"/>
        <v>-</v>
      </c>
      <c r="AD28" s="214" t="str">
        <f t="shared" si="8"/>
        <v>-</v>
      </c>
    </row>
    <row r="29" spans="1:30" x14ac:dyDescent="0.2">
      <c r="A29" s="42">
        <v>6</v>
      </c>
      <c r="C29" s="45">
        <v>39849</v>
      </c>
      <c r="D29" s="196" t="s">
        <v>82</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125">
        <f t="shared" si="12"/>
        <v>0</v>
      </c>
      <c r="AB29" s="214" t="str">
        <f t="shared" si="7"/>
        <v>-</v>
      </c>
      <c r="AC29" s="214" t="str">
        <f t="shared" si="9"/>
        <v>-</v>
      </c>
      <c r="AD29" s="214" t="str">
        <f t="shared" si="8"/>
        <v>-</v>
      </c>
    </row>
    <row r="30" spans="1:30" x14ac:dyDescent="0.2">
      <c r="A30" s="42">
        <v>7</v>
      </c>
      <c r="C30" s="45">
        <v>39856</v>
      </c>
      <c r="D30" s="196" t="s">
        <v>82</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125">
        <f t="shared" si="12"/>
        <v>0</v>
      </c>
      <c r="AB30" s="214" t="str">
        <f t="shared" si="7"/>
        <v>-</v>
      </c>
      <c r="AC30" s="214" t="str">
        <f t="shared" si="9"/>
        <v>-</v>
      </c>
      <c r="AD30" s="214" t="str">
        <f t="shared" si="8"/>
        <v>-</v>
      </c>
    </row>
    <row r="31" spans="1:30" x14ac:dyDescent="0.2">
      <c r="A31" s="42">
        <v>8</v>
      </c>
      <c r="C31" s="45">
        <v>39863</v>
      </c>
      <c r="D31" s="196" t="s">
        <v>82</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125">
        <f t="shared" si="12"/>
        <v>0</v>
      </c>
      <c r="AB31" s="214" t="str">
        <f t="shared" si="7"/>
        <v>-</v>
      </c>
      <c r="AC31" s="214" t="str">
        <f t="shared" si="9"/>
        <v>-</v>
      </c>
      <c r="AD31" s="214" t="str">
        <f t="shared" si="8"/>
        <v>-</v>
      </c>
    </row>
    <row r="32" spans="1:30" x14ac:dyDescent="0.2">
      <c r="A32" s="42">
        <v>9</v>
      </c>
      <c r="C32" s="45">
        <v>39870</v>
      </c>
      <c r="D32" s="196" t="s">
        <v>82</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125">
        <f t="shared" si="12"/>
        <v>0</v>
      </c>
      <c r="AB32" s="214" t="str">
        <f t="shared" si="7"/>
        <v>-</v>
      </c>
      <c r="AC32" s="214" t="str">
        <f t="shared" si="9"/>
        <v>-</v>
      </c>
      <c r="AD32" s="214" t="str">
        <f t="shared" si="8"/>
        <v>-</v>
      </c>
    </row>
    <row r="33" spans="1:30" x14ac:dyDescent="0.2">
      <c r="A33" s="42">
        <v>10</v>
      </c>
      <c r="C33" s="45">
        <v>39877</v>
      </c>
      <c r="D33" s="196" t="s">
        <v>82</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125">
        <f t="shared" si="12"/>
        <v>0</v>
      </c>
      <c r="AB33" s="214" t="str">
        <f t="shared" si="7"/>
        <v>-</v>
      </c>
      <c r="AC33" s="214" t="str">
        <f t="shared" si="9"/>
        <v>-</v>
      </c>
      <c r="AD33" s="214" t="str">
        <f t="shared" si="8"/>
        <v>-</v>
      </c>
    </row>
    <row r="34" spans="1:30" x14ac:dyDescent="0.2">
      <c r="A34" s="42">
        <v>11</v>
      </c>
      <c r="C34" s="45">
        <v>39884</v>
      </c>
      <c r="D34" s="196" t="s">
        <v>82</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125">
        <f t="shared" si="12"/>
        <v>0</v>
      </c>
      <c r="AB34" s="214" t="str">
        <f t="shared" si="7"/>
        <v>-</v>
      </c>
      <c r="AC34" s="214" t="str">
        <f t="shared" si="9"/>
        <v>-</v>
      </c>
      <c r="AD34" s="214" t="str">
        <f t="shared" si="8"/>
        <v>-</v>
      </c>
    </row>
    <row r="35" spans="1:30" x14ac:dyDescent="0.2">
      <c r="A35" s="85" t="s">
        <v>166</v>
      </c>
      <c r="B35" s="85"/>
      <c r="C35" s="85"/>
      <c r="D35" s="85"/>
      <c r="E35" s="85"/>
      <c r="F35" s="85"/>
      <c r="G35" s="208">
        <f>SUM(G14:G34)</f>
        <v>0</v>
      </c>
      <c r="H35" s="208">
        <f t="shared" ref="H35:L35" si="17">SUM(H14:H34)</f>
        <v>0</v>
      </c>
      <c r="I35" s="208">
        <f t="shared" si="17"/>
        <v>0</v>
      </c>
      <c r="J35" s="208">
        <f t="shared" si="17"/>
        <v>0</v>
      </c>
      <c r="K35" s="208">
        <f t="shared" si="17"/>
        <v>0</v>
      </c>
      <c r="L35" s="208">
        <f t="shared" si="17"/>
        <v>0</v>
      </c>
      <c r="M35" s="54"/>
      <c r="N35" s="54"/>
      <c r="O35" s="54"/>
      <c r="P35" s="54"/>
      <c r="Q35" s="54"/>
      <c r="R35" s="54"/>
      <c r="S35" s="54"/>
      <c r="T35" s="54"/>
      <c r="U35" s="54"/>
      <c r="V35" s="54"/>
      <c r="W35" s="54"/>
      <c r="X35" s="54"/>
      <c r="Y35" s="54"/>
      <c r="Z35" s="54"/>
      <c r="AA35" s="54"/>
      <c r="AB35" s="54"/>
      <c r="AC35" s="219"/>
      <c r="AD35" s="219"/>
    </row>
    <row r="36" spans="1:30" x14ac:dyDescent="0.2">
      <c r="A36" s="207" t="s">
        <v>57</v>
      </c>
      <c r="B36" s="207"/>
      <c r="C36" s="207"/>
      <c r="D36" s="207"/>
      <c r="E36" s="207"/>
      <c r="F36" s="207"/>
      <c r="G36" s="208">
        <f t="shared" ref="G36:L36" si="18">G12+G35</f>
        <v>337</v>
      </c>
      <c r="H36" s="208">
        <f t="shared" si="18"/>
        <v>83</v>
      </c>
      <c r="I36" s="208">
        <f t="shared" si="18"/>
        <v>952</v>
      </c>
      <c r="J36" s="208">
        <f t="shared" si="18"/>
        <v>195</v>
      </c>
      <c r="K36" s="208">
        <f t="shared" si="18"/>
        <v>1289</v>
      </c>
      <c r="L36" s="208">
        <f t="shared" si="18"/>
        <v>278</v>
      </c>
      <c r="M36" s="209"/>
      <c r="N36" s="208">
        <f>SUM(N5:N35)</f>
        <v>0</v>
      </c>
      <c r="O36" s="208">
        <f t="shared" ref="O36:Z36" si="19">SUM(O5:O35)</f>
        <v>0</v>
      </c>
      <c r="P36" s="208">
        <f t="shared" si="19"/>
        <v>0</v>
      </c>
      <c r="Q36" s="208">
        <f t="shared" si="19"/>
        <v>0</v>
      </c>
      <c r="R36" s="208">
        <f t="shared" si="19"/>
        <v>0</v>
      </c>
      <c r="S36" s="208">
        <f t="shared" si="19"/>
        <v>0</v>
      </c>
      <c r="T36" s="208"/>
      <c r="U36" s="208"/>
      <c r="V36" s="208"/>
      <c r="W36" s="208">
        <f>SUM(W5:W35)</f>
        <v>11</v>
      </c>
      <c r="X36" s="208">
        <f t="shared" si="19"/>
        <v>11</v>
      </c>
      <c r="Y36" s="208"/>
      <c r="Z36" s="208">
        <f t="shared" si="19"/>
        <v>1300</v>
      </c>
      <c r="AA36" s="210"/>
      <c r="AB36" s="238">
        <f t="shared" ref="AB36" si="20">L36/K36</f>
        <v>0.2156710628394104</v>
      </c>
      <c r="AC36" s="238" t="str">
        <f>IFERROR(S36/R36,"-")</f>
        <v>-</v>
      </c>
      <c r="AD36" s="238">
        <f>IFERROR(X36/W36,"-")</f>
        <v>1</v>
      </c>
    </row>
    <row r="37" spans="1:30" x14ac:dyDescent="0.2">
      <c r="A37"/>
      <c r="B37"/>
      <c r="C37"/>
      <c r="D37"/>
      <c r="E37"/>
    </row>
    <row r="38" spans="1:30" s="35" customFormat="1" ht="14.25" x14ac:dyDescent="0.2">
      <c r="A38" s="85" t="s">
        <v>164</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282" t="s">
        <v>178</v>
      </c>
      <c r="V38" s="282"/>
      <c r="W38" s="54">
        <v>1497</v>
      </c>
      <c r="X38" s="54">
        <v>1457</v>
      </c>
      <c r="Y38" s="54"/>
      <c r="Z38" s="54">
        <v>19663</v>
      </c>
      <c r="AA38"/>
      <c r="AB38" s="219">
        <f>L38/K38</f>
        <v>0.18156658299543027</v>
      </c>
      <c r="AC38" s="219">
        <f>S38/R38</f>
        <v>0.96310832025117743</v>
      </c>
      <c r="AD38" s="219">
        <f>X38/W38</f>
        <v>0.97327989311957253</v>
      </c>
    </row>
    <row r="39" spans="1:30" ht="14.25" x14ac:dyDescent="0.2">
      <c r="A39" s="85" t="s">
        <v>151</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282"/>
      <c r="V39" s="282"/>
      <c r="W39" s="54">
        <v>1047</v>
      </c>
      <c r="X39" s="54">
        <v>992</v>
      </c>
      <c r="Y39" s="54"/>
      <c r="Z39" s="54">
        <v>12561</v>
      </c>
      <c r="AB39" s="219">
        <v>8.576779026217228E-2</v>
      </c>
      <c r="AC39" s="219">
        <v>0.96660958904109584</v>
      </c>
      <c r="AD39" s="219">
        <v>0.94746895893027694</v>
      </c>
    </row>
    <row r="40" spans="1:30" ht="14.25" x14ac:dyDescent="0.2">
      <c r="A40" s="85" t="s">
        <v>152</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282"/>
      <c r="V40" s="282"/>
      <c r="W40" s="54">
        <v>1433</v>
      </c>
      <c r="X40" s="54">
        <v>1362</v>
      </c>
      <c r="Y40" s="55"/>
      <c r="Z40" s="54">
        <f>W40+R40+K40</f>
        <v>11788</v>
      </c>
      <c r="AB40" s="219">
        <v>0.20443998494920357</v>
      </c>
      <c r="AC40" s="219">
        <v>0.97188417960553919</v>
      </c>
      <c r="AD40" s="219">
        <v>0.95045359385903694</v>
      </c>
    </row>
    <row r="41" spans="1:30" ht="14.25" x14ac:dyDescent="0.2">
      <c r="A41" s="85" t="s">
        <v>153</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282"/>
      <c r="V41" s="282"/>
      <c r="W41" s="54">
        <v>590</v>
      </c>
      <c r="X41" s="54">
        <v>558</v>
      </c>
      <c r="Y41" s="55"/>
      <c r="Z41" s="54">
        <f t="shared" ref="Z41:Z46" si="21">W41+R41+K41</f>
        <v>11286</v>
      </c>
      <c r="AB41" s="219">
        <f t="shared" ref="AB41:AB46" si="22">L41/K41</f>
        <v>0.21750567977998325</v>
      </c>
      <c r="AC41" s="219">
        <f t="shared" ref="AC41:AC46" si="23">S41/R41</f>
        <v>0.97685383626232314</v>
      </c>
      <c r="AD41" s="219">
        <f t="shared" ref="AD41:AD46" si="24">X41/W41</f>
        <v>0.94576271186440675</v>
      </c>
    </row>
    <row r="42" spans="1:30" ht="14.25" x14ac:dyDescent="0.2">
      <c r="A42" s="85" t="s">
        <v>154</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282"/>
      <c r="V42" s="282"/>
      <c r="W42" s="54">
        <v>386</v>
      </c>
      <c r="X42" s="54">
        <v>370</v>
      </c>
      <c r="Y42" s="55"/>
      <c r="Z42" s="54">
        <f t="shared" si="21"/>
        <v>7099</v>
      </c>
      <c r="AB42" s="219">
        <f t="shared" si="22"/>
        <v>0.22295514511873352</v>
      </c>
      <c r="AC42" s="219">
        <f t="shared" si="23"/>
        <v>0.93528505392912176</v>
      </c>
      <c r="AD42" s="219">
        <f t="shared" si="24"/>
        <v>0.95854922279792742</v>
      </c>
    </row>
    <row r="43" spans="1:30" ht="14.25" x14ac:dyDescent="0.2">
      <c r="A43" s="85" t="s">
        <v>155</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282"/>
      <c r="V43" s="282"/>
      <c r="W43" s="54">
        <v>1869</v>
      </c>
      <c r="X43" s="54">
        <v>1859</v>
      </c>
      <c r="Y43" s="55"/>
      <c r="Z43" s="54">
        <f t="shared" si="21"/>
        <v>12832</v>
      </c>
      <c r="AB43" s="219">
        <f t="shared" si="22"/>
        <v>0.22111339399276</v>
      </c>
      <c r="AC43" s="219">
        <f t="shared" si="23"/>
        <v>0.94339622641509435</v>
      </c>
      <c r="AD43" s="219">
        <f t="shared" si="24"/>
        <v>0.99464954521134297</v>
      </c>
    </row>
    <row r="44" spans="1:30" ht="14.25" x14ac:dyDescent="0.2">
      <c r="A44" s="26" t="s">
        <v>156</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282"/>
      <c r="V44" s="282"/>
      <c r="W44" s="54">
        <v>2049</v>
      </c>
      <c r="X44" s="54">
        <v>1996</v>
      </c>
      <c r="Y44" s="55"/>
      <c r="Z44" s="54">
        <f t="shared" si="21"/>
        <v>9482</v>
      </c>
      <c r="AB44" s="219">
        <f t="shared" si="22"/>
        <v>0.22136642419055769</v>
      </c>
      <c r="AC44" s="219">
        <f t="shared" si="23"/>
        <v>0.94075829383886256</v>
      </c>
      <c r="AD44" s="219">
        <f t="shared" si="24"/>
        <v>0.97413372376769158</v>
      </c>
    </row>
    <row r="45" spans="1:30" ht="14.25" x14ac:dyDescent="0.2">
      <c r="A45" s="26" t="s">
        <v>157</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282"/>
      <c r="V45" s="282"/>
      <c r="W45" s="54">
        <v>1574</v>
      </c>
      <c r="X45" s="54">
        <v>1557</v>
      </c>
      <c r="Y45" s="55"/>
      <c r="Z45" s="54">
        <f t="shared" si="21"/>
        <v>5751</v>
      </c>
      <c r="AB45" s="219">
        <f t="shared" si="22"/>
        <v>0.30849315068493149</v>
      </c>
      <c r="AC45" s="219">
        <f t="shared" si="23"/>
        <v>0.85958254269449719</v>
      </c>
      <c r="AD45" s="219">
        <f t="shared" si="24"/>
        <v>0.98919949174078781</v>
      </c>
    </row>
    <row r="46" spans="1:30" ht="14.25" x14ac:dyDescent="0.2">
      <c r="A46" s="26" t="s">
        <v>158</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282"/>
      <c r="V46" s="282"/>
      <c r="W46" s="54">
        <f>2986+107+77+66</f>
        <v>3236</v>
      </c>
      <c r="X46" s="54">
        <f>2954+106+75+65</f>
        <v>3200</v>
      </c>
      <c r="Y46" s="54"/>
      <c r="Z46" s="54">
        <f t="shared" si="21"/>
        <v>11914</v>
      </c>
      <c r="AB46" s="219">
        <f t="shared" si="22"/>
        <v>0.21756225425950196</v>
      </c>
      <c r="AC46" s="219">
        <f t="shared" si="23"/>
        <v>0.9109979023074618</v>
      </c>
      <c r="AD46" s="219">
        <f t="shared" si="24"/>
        <v>0.9888751545117429</v>
      </c>
    </row>
    <row r="47" spans="1:30" x14ac:dyDescent="0.2">
      <c r="A47" s="42" t="s">
        <v>69</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159</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160</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72</v>
      </c>
      <c r="B50" s="58"/>
      <c r="C50" s="58"/>
      <c r="D50" s="58"/>
      <c r="E50" s="58"/>
    </row>
    <row r="51" spans="1:25" x14ac:dyDescent="0.2">
      <c r="A51" s="62" t="s">
        <v>161</v>
      </c>
      <c r="B51" s="58"/>
      <c r="C51" s="58"/>
      <c r="D51" s="58"/>
      <c r="E51" s="58"/>
    </row>
    <row r="52" spans="1:25" x14ac:dyDescent="0.2">
      <c r="A52" s="58" t="s">
        <v>170</v>
      </c>
      <c r="B52" s="58"/>
      <c r="C52" s="58"/>
      <c r="D52" s="58"/>
      <c r="E52" s="58"/>
    </row>
    <row r="53" spans="1:25" x14ac:dyDescent="0.2">
      <c r="A53" s="33" t="s">
        <v>162</v>
      </c>
      <c r="B53" s="58"/>
      <c r="C53" s="58"/>
      <c r="D53" s="58"/>
      <c r="E53" s="58"/>
    </row>
    <row r="54" spans="1:25" x14ac:dyDescent="0.2">
      <c r="A54" s="33" t="s">
        <v>163</v>
      </c>
    </row>
    <row r="58" spans="1:25" x14ac:dyDescent="0.2">
      <c r="P58" s="125"/>
    </row>
  </sheetData>
  <mergeCells count="4">
    <mergeCell ref="U2:X2"/>
    <mergeCell ref="U3:V3"/>
    <mergeCell ref="U5:V8"/>
    <mergeCell ref="U38:V46"/>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142</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1" t="s">
        <v>89</v>
      </c>
      <c r="G2" s="251"/>
      <c r="H2" s="251"/>
      <c r="I2" s="251"/>
      <c r="J2" s="251"/>
      <c r="K2" s="251"/>
      <c r="L2" s="251"/>
      <c r="M2" s="251"/>
      <c r="N2" s="251"/>
      <c r="O2" s="251"/>
      <c r="P2" s="251"/>
      <c r="Q2" s="251"/>
      <c r="R2" s="37"/>
      <c r="S2" s="251" t="s">
        <v>89</v>
      </c>
      <c r="T2" s="251"/>
      <c r="U2" s="251"/>
      <c r="V2" s="251"/>
      <c r="W2" s="251"/>
      <c r="X2" s="251"/>
      <c r="Y2" s="251"/>
      <c r="Z2" s="251"/>
      <c r="AA2" s="251"/>
      <c r="AB2" s="251"/>
      <c r="AC2" s="251"/>
      <c r="AD2" s="37"/>
      <c r="AE2" s="251" t="s">
        <v>89</v>
      </c>
      <c r="AF2" s="251"/>
      <c r="AG2" s="251"/>
      <c r="AH2" s="251"/>
      <c r="AI2" s="251"/>
      <c r="AJ2" s="251"/>
      <c r="AK2" s="251"/>
      <c r="AL2" s="251"/>
      <c r="AM2" s="251"/>
      <c r="AN2" s="251"/>
      <c r="AO2" s="251"/>
      <c r="AP2" s="37"/>
      <c r="AQ2" s="251" t="s">
        <v>89</v>
      </c>
      <c r="AR2" s="251"/>
      <c r="AS2" s="251"/>
      <c r="AT2" s="251"/>
      <c r="AU2" s="251"/>
      <c r="AV2" s="251"/>
      <c r="AW2" s="251"/>
      <c r="AX2" s="251"/>
      <c r="AY2" s="251"/>
      <c r="AZ2" s="251"/>
      <c r="BA2" s="251"/>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2">
        <v>2019</v>
      </c>
      <c r="BP3" s="252"/>
      <c r="BQ3" s="252"/>
      <c r="BS3" s="252">
        <v>2020</v>
      </c>
      <c r="BT3" s="252"/>
      <c r="BU3" s="252"/>
      <c r="BW3" s="252">
        <v>2021</v>
      </c>
      <c r="BX3" s="252"/>
      <c r="BY3" s="252"/>
      <c r="BZ3" s="252"/>
      <c r="CB3" s="252">
        <v>2022</v>
      </c>
      <c r="CC3" s="252"/>
      <c r="CD3" s="252"/>
      <c r="CE3" s="252"/>
      <c r="CG3" s="252">
        <v>2023</v>
      </c>
      <c r="CH3" s="252"/>
      <c r="CI3" s="252"/>
      <c r="CJ3" s="252"/>
    </row>
    <row r="4" spans="1:89" s="35" customFormat="1" x14ac:dyDescent="0.2">
      <c r="A4" s="41" t="s">
        <v>45</v>
      </c>
      <c r="B4" s="36" t="s">
        <v>46</v>
      </c>
      <c r="C4" s="36"/>
      <c r="D4" s="36"/>
      <c r="E4" s="40"/>
      <c r="F4" s="41" t="s">
        <v>34</v>
      </c>
      <c r="G4" s="41" t="s">
        <v>90</v>
      </c>
      <c r="H4" s="41" t="s">
        <v>36</v>
      </c>
      <c r="I4" s="41"/>
      <c r="J4" s="41" t="s">
        <v>34</v>
      </c>
      <c r="K4" s="41" t="s">
        <v>91</v>
      </c>
      <c r="L4" s="41" t="s">
        <v>35</v>
      </c>
      <c r="M4" s="41" t="s">
        <v>36</v>
      </c>
      <c r="N4" s="41"/>
      <c r="O4" s="41" t="s">
        <v>34</v>
      </c>
      <c r="P4" s="41" t="s">
        <v>90</v>
      </c>
      <c r="Q4" s="41" t="s">
        <v>36</v>
      </c>
      <c r="R4" s="38"/>
      <c r="S4" s="41" t="s">
        <v>34</v>
      </c>
      <c r="T4" s="41" t="s">
        <v>90</v>
      </c>
      <c r="U4" s="41" t="s">
        <v>36</v>
      </c>
      <c r="V4" s="41"/>
      <c r="W4" s="41" t="s">
        <v>34</v>
      </c>
      <c r="X4" s="41" t="s">
        <v>90</v>
      </c>
      <c r="Y4" s="41" t="s">
        <v>36</v>
      </c>
      <c r="Z4" s="41"/>
      <c r="AA4" s="41" t="s">
        <v>34</v>
      </c>
      <c r="AB4" s="41" t="s">
        <v>90</v>
      </c>
      <c r="AC4" s="41" t="s">
        <v>36</v>
      </c>
      <c r="AE4" s="41" t="s">
        <v>34</v>
      </c>
      <c r="AF4" s="41" t="s">
        <v>90</v>
      </c>
      <c r="AG4" s="41" t="s">
        <v>36</v>
      </c>
      <c r="AI4" s="41" t="s">
        <v>34</v>
      </c>
      <c r="AJ4" s="41" t="s">
        <v>90</v>
      </c>
      <c r="AK4" s="41" t="s">
        <v>36</v>
      </c>
      <c r="AL4" s="41"/>
      <c r="AM4" s="41" t="s">
        <v>34</v>
      </c>
      <c r="AN4" s="41" t="s">
        <v>90</v>
      </c>
      <c r="AO4" s="41" t="s">
        <v>36</v>
      </c>
      <c r="AQ4" s="41" t="s">
        <v>34</v>
      </c>
      <c r="AR4" s="41" t="s">
        <v>90</v>
      </c>
      <c r="AS4" s="41" t="s">
        <v>36</v>
      </c>
      <c r="AT4" s="40"/>
      <c r="AU4" s="41" t="s">
        <v>34</v>
      </c>
      <c r="AV4" s="41" t="s">
        <v>90</v>
      </c>
      <c r="AW4" s="41" t="s">
        <v>36</v>
      </c>
      <c r="AX4" s="38"/>
      <c r="AY4" s="41" t="s">
        <v>34</v>
      </c>
      <c r="AZ4" s="41" t="s">
        <v>90</v>
      </c>
      <c r="BA4" s="41" t="s">
        <v>36</v>
      </c>
      <c r="BC4" s="41" t="s">
        <v>34</v>
      </c>
      <c r="BD4" s="41" t="s">
        <v>90</v>
      </c>
      <c r="BE4" s="41" t="s">
        <v>36</v>
      </c>
      <c r="BF4" s="41"/>
      <c r="BG4" s="41" t="s">
        <v>34</v>
      </c>
      <c r="BH4" s="41" t="s">
        <v>90</v>
      </c>
      <c r="BI4" s="41" t="s">
        <v>36</v>
      </c>
      <c r="BJ4" s="41"/>
      <c r="BK4" s="68" t="s">
        <v>34</v>
      </c>
      <c r="BL4" s="68" t="s">
        <v>90</v>
      </c>
      <c r="BM4" s="68" t="s">
        <v>36</v>
      </c>
      <c r="BO4" s="68" t="s">
        <v>34</v>
      </c>
      <c r="BP4" s="68" t="s">
        <v>90</v>
      </c>
      <c r="BQ4" s="68" t="s">
        <v>36</v>
      </c>
      <c r="BS4" s="68" t="s">
        <v>34</v>
      </c>
      <c r="BT4" s="68" t="s">
        <v>90</v>
      </c>
      <c r="BU4" s="68" t="s">
        <v>36</v>
      </c>
      <c r="BW4" s="68" t="s">
        <v>34</v>
      </c>
      <c r="BX4" s="68" t="s">
        <v>35</v>
      </c>
      <c r="BY4" s="68" t="s">
        <v>36</v>
      </c>
      <c r="BZ4" s="68" t="s">
        <v>92</v>
      </c>
      <c r="CB4" s="68" t="s">
        <v>34</v>
      </c>
      <c r="CC4" s="68" t="s">
        <v>35</v>
      </c>
      <c r="CD4" s="68" t="s">
        <v>36</v>
      </c>
      <c r="CE4" s="68" t="s">
        <v>92</v>
      </c>
      <c r="CG4" s="68" t="s">
        <v>34</v>
      </c>
      <c r="CH4" s="68" t="s">
        <v>35</v>
      </c>
      <c r="CI4" s="68" t="s">
        <v>36</v>
      </c>
      <c r="CJ4" s="68" t="s">
        <v>92</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93</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93</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93</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93</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93</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93</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93</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93</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93</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82</v>
      </c>
      <c r="BL14" s="75" t="s">
        <v>82</v>
      </c>
      <c r="BM14" s="75" t="s">
        <v>82</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93</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93</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93</v>
      </c>
      <c r="D17" s="49">
        <f t="shared" si="2"/>
        <v>40416</v>
      </c>
      <c r="F17" s="77" t="s">
        <v>94</v>
      </c>
      <c r="G17" s="77" t="s">
        <v>94</v>
      </c>
      <c r="H17" s="77" t="s">
        <v>94</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93</v>
      </c>
      <c r="D18" s="49">
        <f t="shared" si="2"/>
        <v>40423</v>
      </c>
      <c r="F18" s="77" t="s">
        <v>94</v>
      </c>
      <c r="G18" s="77" t="s">
        <v>94</v>
      </c>
      <c r="H18" s="77" t="s">
        <v>94</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3" t="s">
        <v>95</v>
      </c>
      <c r="AZ18" s="253"/>
      <c r="BA18" s="253"/>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93</v>
      </c>
      <c r="D19" s="49">
        <f t="shared" si="2"/>
        <v>40430</v>
      </c>
      <c r="F19" s="77" t="s">
        <v>94</v>
      </c>
      <c r="G19" s="77" t="s">
        <v>94</v>
      </c>
      <c r="H19" s="77" t="s">
        <v>94</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3" t="s">
        <v>96</v>
      </c>
      <c r="AZ19" s="253"/>
      <c r="BA19" s="253"/>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93</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3" t="s">
        <v>97</v>
      </c>
      <c r="AZ20" s="253"/>
      <c r="BA20" s="253"/>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93</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3" t="s">
        <v>98</v>
      </c>
      <c r="AZ21" s="253"/>
      <c r="BA21" s="253"/>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93</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93</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93</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93</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93</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93</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93</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93</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93</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93</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93</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93</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93</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141</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5">
        <v>2015</v>
      </c>
      <c r="AX2" s="255"/>
      <c r="AY2" s="255"/>
      <c r="AZ2" s="65"/>
      <c r="BA2" s="65"/>
      <c r="BB2" s="65">
        <v>2016</v>
      </c>
      <c r="BC2" s="65"/>
      <c r="BE2" s="65"/>
      <c r="BF2" s="65">
        <v>2017</v>
      </c>
      <c r="BG2" s="65"/>
      <c r="BH2" s="65"/>
      <c r="BI2" s="255">
        <v>2018</v>
      </c>
      <c r="BJ2" s="255"/>
      <c r="BK2" s="255"/>
      <c r="BL2" s="42"/>
      <c r="BM2" s="254">
        <v>2019</v>
      </c>
      <c r="BN2" s="254"/>
      <c r="BO2" s="254"/>
      <c r="BQ2" s="254">
        <v>2020</v>
      </c>
      <c r="BR2" s="254"/>
      <c r="BS2" s="254"/>
      <c r="BU2" s="254">
        <v>2021</v>
      </c>
      <c r="BV2" s="254"/>
      <c r="BW2" s="254"/>
      <c r="BY2" s="254">
        <v>2022</v>
      </c>
      <c r="BZ2" s="254"/>
      <c r="CA2" s="254"/>
      <c r="CC2" s="254">
        <v>2023</v>
      </c>
      <c r="CD2" s="254"/>
      <c r="CE2" s="254"/>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93</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93</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82</v>
      </c>
      <c r="BW5" s="90">
        <v>48</v>
      </c>
      <c r="CC5" s="62">
        <v>825</v>
      </c>
      <c r="CD5" s="42" t="s">
        <v>93</v>
      </c>
      <c r="CE5" s="42">
        <v>22</v>
      </c>
      <c r="CF5" s="97"/>
      <c r="CG5" s="97"/>
      <c r="CH5" s="97"/>
      <c r="CI5" s="97"/>
    </row>
    <row r="6" spans="1:87" x14ac:dyDescent="0.2">
      <c r="A6" s="42">
        <f t="shared" si="0"/>
        <v>36</v>
      </c>
      <c r="B6" s="89">
        <f t="shared" si="1"/>
        <v>40424</v>
      </c>
      <c r="C6" s="42" t="s">
        <v>93</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82</v>
      </c>
      <c r="BW6" s="90">
        <v>48</v>
      </c>
      <c r="CC6" s="62">
        <v>108</v>
      </c>
      <c r="CD6" s="42" t="s">
        <v>93</v>
      </c>
      <c r="CE6" s="42">
        <v>47</v>
      </c>
      <c r="CF6" s="97"/>
      <c r="CG6" s="97"/>
      <c r="CH6" s="97"/>
      <c r="CI6" s="97"/>
    </row>
    <row r="7" spans="1:87" x14ac:dyDescent="0.2">
      <c r="A7" s="42">
        <f t="shared" si="0"/>
        <v>37</v>
      </c>
      <c r="B7" s="89">
        <f t="shared" si="1"/>
        <v>40431</v>
      </c>
      <c r="C7" s="42" t="s">
        <v>93</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93</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93</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93</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93</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93</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93</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99</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93</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93</v>
      </c>
      <c r="CE14" s="42">
        <v>354</v>
      </c>
      <c r="CF14" s="97"/>
      <c r="CG14" s="97"/>
      <c r="CH14" s="97"/>
      <c r="CI14" s="97"/>
    </row>
    <row r="15" spans="1:87" ht="13.5" thickBot="1" x14ac:dyDescent="0.25">
      <c r="A15" s="42">
        <f t="shared" si="0"/>
        <v>45</v>
      </c>
      <c r="B15" s="89">
        <f t="shared" si="1"/>
        <v>40487</v>
      </c>
      <c r="C15" s="42" t="s">
        <v>93</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93</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100</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93</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101</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93</v>
      </c>
      <c r="D18" s="89">
        <f t="shared" si="2"/>
        <v>40514</v>
      </c>
      <c r="E18" s="90"/>
      <c r="F18" s="90"/>
      <c r="G18" s="90" t="s">
        <v>102</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103</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93</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93</v>
      </c>
      <c r="D20" s="89">
        <f t="shared" si="2"/>
        <v>40528</v>
      </c>
      <c r="AO20" s="35"/>
      <c r="AP20" s="38"/>
      <c r="AQ20" s="38"/>
      <c r="BA20" s="42"/>
      <c r="BB20" s="38"/>
      <c r="BC20" s="38"/>
    </row>
    <row r="21" spans="1:86" x14ac:dyDescent="0.2">
      <c r="AO21" s="42"/>
      <c r="AP21" s="38"/>
      <c r="AQ21" s="38"/>
      <c r="BA21" s="104" t="s">
        <v>104</v>
      </c>
      <c r="BB21" s="38"/>
      <c r="BC21" s="38"/>
    </row>
    <row r="22" spans="1:86" x14ac:dyDescent="0.2">
      <c r="AO22" s="38"/>
      <c r="AP22" s="38"/>
      <c r="AQ22" s="38"/>
      <c r="BA22" s="38"/>
      <c r="BB22" s="38"/>
      <c r="BC22" s="38"/>
    </row>
    <row r="23" spans="1:86" x14ac:dyDescent="0.2">
      <c r="A23" s="35" t="s">
        <v>105</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143</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1" t="s">
        <v>106</v>
      </c>
      <c r="F2" s="261"/>
      <c r="G2" s="261"/>
      <c r="H2" s="261"/>
      <c r="I2" s="261"/>
      <c r="J2" s="261"/>
      <c r="K2" s="261"/>
      <c r="L2" s="261"/>
      <c r="M2" s="261"/>
      <c r="N2" s="261"/>
      <c r="O2" s="261"/>
      <c r="P2" s="108"/>
      <c r="Q2" s="261" t="s">
        <v>106</v>
      </c>
      <c r="R2" s="261"/>
      <c r="S2" s="261"/>
      <c r="T2" s="261"/>
      <c r="U2" s="261"/>
      <c r="V2" s="261"/>
      <c r="W2" s="261"/>
      <c r="X2" s="261"/>
      <c r="Y2" s="261"/>
      <c r="Z2" s="261"/>
      <c r="AA2" s="261"/>
      <c r="AB2" s="109"/>
      <c r="AC2" s="261" t="s">
        <v>106</v>
      </c>
      <c r="AD2" s="261"/>
      <c r="AE2" s="261"/>
      <c r="AF2" s="261"/>
      <c r="AG2" s="261"/>
      <c r="AH2" s="261"/>
      <c r="AI2" s="261"/>
      <c r="AJ2" s="261"/>
      <c r="AK2" s="261"/>
      <c r="AL2" s="261"/>
      <c r="AM2" s="261"/>
      <c r="AO2" s="262" t="s">
        <v>106</v>
      </c>
      <c r="AP2" s="262"/>
      <c r="AQ2" s="262"/>
      <c r="AR2" s="262"/>
      <c r="AS2" s="262"/>
      <c r="AT2" s="262"/>
      <c r="AU2" s="262"/>
      <c r="AV2" s="262"/>
      <c r="AW2" s="262"/>
      <c r="AX2" s="262"/>
      <c r="AY2" s="262"/>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3">
        <v>2022</v>
      </c>
      <c r="BZ3" s="258"/>
      <c r="CA3" s="258"/>
      <c r="CC3" s="258">
        <v>2023</v>
      </c>
      <c r="CD3" s="258"/>
      <c r="CE3" s="258"/>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93</v>
      </c>
      <c r="D5" s="49">
        <v>40416</v>
      </c>
      <c r="I5" s="55"/>
      <c r="J5" s="55"/>
      <c r="K5" s="55"/>
      <c r="M5" s="55"/>
      <c r="N5" s="55"/>
      <c r="O5" s="55"/>
      <c r="Q5" s="55"/>
      <c r="R5" s="55"/>
      <c r="S5" s="55"/>
      <c r="U5" s="55"/>
      <c r="V5" s="55"/>
      <c r="W5" s="55"/>
      <c r="AG5" s="48"/>
      <c r="AH5" s="48"/>
      <c r="AS5" s="42" t="s">
        <v>107</v>
      </c>
      <c r="AT5" s="48"/>
      <c r="AU5" s="48"/>
      <c r="AV5" s="119"/>
      <c r="AW5" s="73" t="s">
        <v>107</v>
      </c>
      <c r="AX5" s="55"/>
      <c r="AY5" s="55"/>
      <c r="BA5" s="73" t="s">
        <v>107</v>
      </c>
      <c r="BB5" s="55"/>
      <c r="BC5" s="55"/>
      <c r="BD5" s="120"/>
      <c r="BE5" s="73" t="s">
        <v>107</v>
      </c>
      <c r="BG5" s="121"/>
      <c r="BI5" s="73" t="s">
        <v>107</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93</v>
      </c>
      <c r="D6" s="49">
        <f t="shared" ref="D6:D18" si="2">D5+7</f>
        <v>40423</v>
      </c>
      <c r="E6" s="55" t="s">
        <v>107</v>
      </c>
      <c r="I6" s="55" t="s">
        <v>107</v>
      </c>
      <c r="J6" s="55"/>
      <c r="K6" s="55"/>
      <c r="M6" s="55" t="s">
        <v>107</v>
      </c>
      <c r="N6" s="55"/>
      <c r="O6" s="55"/>
      <c r="Q6" s="55" t="s">
        <v>107</v>
      </c>
      <c r="R6" s="55"/>
      <c r="S6" s="55"/>
      <c r="U6" s="55" t="s">
        <v>107</v>
      </c>
      <c r="V6" s="55"/>
      <c r="W6" s="55"/>
      <c r="Y6" s="55"/>
      <c r="AC6" s="55" t="s">
        <v>107</v>
      </c>
      <c r="AG6" s="48" t="s">
        <v>107</v>
      </c>
      <c r="AH6" s="48"/>
      <c r="AK6" s="48" t="s">
        <v>107</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93</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93</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93</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93</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93</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108</v>
      </c>
      <c r="AT11" s="48">
        <v>19</v>
      </c>
      <c r="AU11" s="48">
        <v>118</v>
      </c>
      <c r="AV11" s="119"/>
      <c r="AW11" s="73">
        <v>1881</v>
      </c>
      <c r="AX11" s="55">
        <v>11</v>
      </c>
      <c r="AY11" s="55">
        <v>65</v>
      </c>
      <c r="BA11" s="73">
        <v>2107</v>
      </c>
      <c r="BB11" s="55"/>
      <c r="BC11" s="55">
        <v>14</v>
      </c>
      <c r="BD11" s="120"/>
      <c r="BE11" s="38" t="s">
        <v>109</v>
      </c>
      <c r="BF11" s="48">
        <v>0</v>
      </c>
      <c r="BG11" s="136">
        <v>4</v>
      </c>
      <c r="BI11" s="38" t="s">
        <v>110</v>
      </c>
      <c r="BJ11" s="48">
        <v>0</v>
      </c>
      <c r="BK11" s="119">
        <v>7</v>
      </c>
      <c r="BM11" s="134">
        <v>4160</v>
      </c>
      <c r="BN11" s="127">
        <v>0</v>
      </c>
      <c r="BO11" s="135">
        <v>5</v>
      </c>
      <c r="BQ11" s="134">
        <v>1160</v>
      </c>
      <c r="BR11" s="134">
        <v>0</v>
      </c>
      <c r="BS11" s="129">
        <v>3</v>
      </c>
      <c r="BT11" s="126"/>
      <c r="BU11" s="137" t="s">
        <v>111</v>
      </c>
      <c r="BV11" s="131">
        <v>0</v>
      </c>
      <c r="BW11" s="132">
        <v>13</v>
      </c>
      <c r="BX11" s="165"/>
      <c r="BY11" s="138" t="s">
        <v>112</v>
      </c>
      <c r="BZ11">
        <v>1</v>
      </c>
      <c r="CA11">
        <v>25</v>
      </c>
      <c r="CB11" s="165"/>
      <c r="CC11" s="170">
        <v>2896</v>
      </c>
      <c r="CD11" s="133">
        <v>2</v>
      </c>
      <c r="CE11" s="172">
        <v>18</v>
      </c>
    </row>
    <row r="12" spans="1:83" ht="14.25" customHeight="1" x14ac:dyDescent="0.2">
      <c r="A12" s="48">
        <f t="shared" si="0"/>
        <v>41</v>
      </c>
      <c r="B12" s="49">
        <f t="shared" si="1"/>
        <v>40459</v>
      </c>
      <c r="C12" s="42" t="s">
        <v>93</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113</v>
      </c>
      <c r="AL12" s="55">
        <v>24</v>
      </c>
      <c r="AM12" s="55">
        <v>19</v>
      </c>
      <c r="AN12" s="55"/>
      <c r="AO12" s="53" t="s">
        <v>114</v>
      </c>
      <c r="AP12" s="73">
        <v>6</v>
      </c>
      <c r="AQ12" s="73">
        <v>31</v>
      </c>
      <c r="AR12" s="125"/>
      <c r="AS12" s="48">
        <v>330</v>
      </c>
      <c r="AT12" s="48">
        <v>19</v>
      </c>
      <c r="AU12" s="48">
        <v>121</v>
      </c>
      <c r="AV12" s="119"/>
      <c r="AW12" s="53" t="s">
        <v>115</v>
      </c>
      <c r="AX12" s="55"/>
      <c r="AY12" s="55"/>
      <c r="BA12" s="53" t="s">
        <v>116</v>
      </c>
      <c r="BB12" s="55"/>
      <c r="BC12" s="55"/>
      <c r="BD12" s="120"/>
      <c r="BE12" s="264" t="s">
        <v>117</v>
      </c>
      <c r="BF12" s="265"/>
      <c r="BG12" s="266"/>
      <c r="BH12" s="139"/>
      <c r="BI12" s="269" t="s">
        <v>117</v>
      </c>
      <c r="BJ12" s="265"/>
      <c r="BK12" s="270"/>
      <c r="BM12" s="140" t="s">
        <v>118</v>
      </c>
      <c r="BN12" s="127">
        <v>0</v>
      </c>
      <c r="BO12" s="141">
        <v>7</v>
      </c>
      <c r="BQ12" s="142" t="s">
        <v>119</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93</v>
      </c>
      <c r="D13" s="49">
        <f t="shared" si="2"/>
        <v>40472</v>
      </c>
      <c r="E13" s="55" t="s">
        <v>120</v>
      </c>
      <c r="F13" s="77" t="s">
        <v>121</v>
      </c>
      <c r="G13" s="77" t="s">
        <v>121</v>
      </c>
      <c r="I13" s="55" t="s">
        <v>120</v>
      </c>
      <c r="J13" s="77" t="s">
        <v>121</v>
      </c>
      <c r="K13" s="77" t="s">
        <v>121</v>
      </c>
      <c r="M13" s="55" t="s">
        <v>120</v>
      </c>
      <c r="N13" s="77" t="s">
        <v>121</v>
      </c>
      <c r="O13" s="77" t="s">
        <v>121</v>
      </c>
      <c r="Q13" s="55" t="s">
        <v>120</v>
      </c>
      <c r="R13" s="77" t="s">
        <v>121</v>
      </c>
      <c r="S13" s="77" t="s">
        <v>121</v>
      </c>
      <c r="U13" s="55" t="s">
        <v>120</v>
      </c>
      <c r="V13" s="77" t="s">
        <v>121</v>
      </c>
      <c r="W13" s="77" t="s">
        <v>121</v>
      </c>
      <c r="Y13" s="55" t="s">
        <v>120</v>
      </c>
      <c r="Z13" s="77" t="s">
        <v>121</v>
      </c>
      <c r="AA13" s="77" t="s">
        <v>121</v>
      </c>
      <c r="AC13" s="55" t="s">
        <v>120</v>
      </c>
      <c r="AD13" s="77" t="s">
        <v>121</v>
      </c>
      <c r="AE13" s="77" t="s">
        <v>121</v>
      </c>
      <c r="AG13" s="48" t="s">
        <v>120</v>
      </c>
      <c r="AH13" s="50" t="s">
        <v>121</v>
      </c>
      <c r="AI13" s="77" t="s">
        <v>121</v>
      </c>
      <c r="AK13" s="42" t="s">
        <v>120</v>
      </c>
      <c r="AL13" s="143" t="s">
        <v>121</v>
      </c>
      <c r="AM13" s="143" t="s">
        <v>121</v>
      </c>
      <c r="AN13" s="55"/>
      <c r="AO13" s="73" t="s">
        <v>122</v>
      </c>
      <c r="AP13" s="143" t="s">
        <v>121</v>
      </c>
      <c r="AQ13" s="143" t="s">
        <v>121</v>
      </c>
      <c r="AR13" s="73"/>
      <c r="AS13" s="42">
        <v>399</v>
      </c>
      <c r="AT13" s="48">
        <v>56</v>
      </c>
      <c r="AU13" s="48">
        <v>128</v>
      </c>
      <c r="AV13" s="119"/>
      <c r="AW13" s="73" t="s">
        <v>122</v>
      </c>
      <c r="AX13" s="55"/>
      <c r="AY13" s="55"/>
      <c r="BA13" s="73" t="s">
        <v>120</v>
      </c>
      <c r="BB13" s="55"/>
      <c r="BC13" s="55"/>
      <c r="BD13" s="120"/>
      <c r="BE13" s="267"/>
      <c r="BF13" s="267"/>
      <c r="BG13" s="268"/>
      <c r="BH13" s="139"/>
      <c r="BI13" s="271"/>
      <c r="BJ13" s="267"/>
      <c r="BK13" s="272"/>
      <c r="BM13" s="273" t="s">
        <v>123</v>
      </c>
      <c r="BN13" s="274"/>
      <c r="BO13" s="275"/>
      <c r="BQ13" s="273" t="s">
        <v>123</v>
      </c>
      <c r="BR13" s="274"/>
      <c r="BS13" s="275"/>
      <c r="BU13" s="276" t="s">
        <v>123</v>
      </c>
      <c r="BV13" s="277"/>
      <c r="BW13" s="278"/>
      <c r="BX13" s="165"/>
      <c r="BY13" s="256" t="s">
        <v>123</v>
      </c>
      <c r="BZ13" s="256"/>
      <c r="CA13" s="256"/>
      <c r="CB13" s="165"/>
      <c r="CC13" s="181">
        <v>3626</v>
      </c>
      <c r="CD13" s="259" t="s">
        <v>123</v>
      </c>
      <c r="CE13" s="260"/>
    </row>
    <row r="14" spans="1:83" x14ac:dyDescent="0.2">
      <c r="A14" s="48">
        <f t="shared" si="0"/>
        <v>43</v>
      </c>
      <c r="B14" s="49">
        <f t="shared" si="1"/>
        <v>40473</v>
      </c>
      <c r="C14" s="42" t="s">
        <v>93</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93</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93</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93</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93</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93</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93</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93</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124</v>
      </c>
      <c r="AT21" s="55">
        <v>3267</v>
      </c>
      <c r="AU21" s="48">
        <v>1653</v>
      </c>
      <c r="AV21" s="119"/>
      <c r="AW21" s="53" t="s">
        <v>125</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93</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126</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93</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127</v>
      </c>
      <c r="BB23" s="149">
        <v>527</v>
      </c>
      <c r="BC23" s="73">
        <v>843</v>
      </c>
      <c r="BD23" s="150"/>
      <c r="BF23" s="48">
        <v>416</v>
      </c>
      <c r="BG23" s="124">
        <v>790</v>
      </c>
      <c r="BI23" s="147">
        <v>7296</v>
      </c>
      <c r="BJ23" s="38">
        <v>745</v>
      </c>
      <c r="BK23" s="119">
        <v>847</v>
      </c>
      <c r="BM23" s="142" t="s">
        <v>128</v>
      </c>
      <c r="BN23" s="151">
        <v>649</v>
      </c>
      <c r="BO23" s="135">
        <v>47</v>
      </c>
      <c r="BQ23" s="134">
        <v>7102</v>
      </c>
      <c r="BR23" s="134">
        <v>2327</v>
      </c>
      <c r="BS23" s="129">
        <v>41</v>
      </c>
      <c r="BT23" s="126"/>
      <c r="BU23" s="152" t="s">
        <v>129</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93</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93</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130</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93</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131</v>
      </c>
      <c r="BZ26" s="133"/>
      <c r="CA26" s="133">
        <v>805</v>
      </c>
      <c r="CB26" s="165"/>
      <c r="CC26" s="170">
        <v>15535</v>
      </c>
      <c r="CD26" s="164"/>
      <c r="CE26" s="172">
        <v>704</v>
      </c>
    </row>
    <row r="27" spans="1:83" ht="14.25" x14ac:dyDescent="0.2">
      <c r="A27" s="48">
        <v>4</v>
      </c>
      <c r="B27" s="49">
        <f t="shared" si="3"/>
        <v>40200</v>
      </c>
      <c r="C27" s="42" t="s">
        <v>93</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132</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93</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93</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93</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93</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93</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139</v>
      </c>
      <c r="CD32" s="133"/>
      <c r="CE32" s="172">
        <v>1485</v>
      </c>
    </row>
    <row r="33" spans="1:83" ht="15" thickBot="1" x14ac:dyDescent="0.25">
      <c r="A33" s="48">
        <v>10</v>
      </c>
      <c r="B33" s="49">
        <f t="shared" si="3"/>
        <v>40242</v>
      </c>
      <c r="C33" s="42" t="s">
        <v>93</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140</v>
      </c>
      <c r="CD33" s="138"/>
      <c r="CE33" s="172">
        <v>1551</v>
      </c>
    </row>
    <row r="34" spans="1:83" x14ac:dyDescent="0.2">
      <c r="A34" s="48">
        <v>11</v>
      </c>
      <c r="B34" s="49">
        <f t="shared" si="3"/>
        <v>40249</v>
      </c>
      <c r="C34" s="42" t="s">
        <v>93</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93</v>
      </c>
      <c r="D35" s="49">
        <f t="shared" si="4"/>
        <v>40262</v>
      </c>
      <c r="M35" s="48"/>
      <c r="N35" s="48"/>
      <c r="O35" s="48"/>
      <c r="U35" s="55"/>
      <c r="V35" s="55"/>
      <c r="AG35" s="48"/>
      <c r="AH35" s="48"/>
      <c r="AS35" s="62" t="s">
        <v>133</v>
      </c>
      <c r="AV35" s="122"/>
      <c r="AW35" s="62" t="s">
        <v>133</v>
      </c>
      <c r="BA35" s="62" t="s">
        <v>133</v>
      </c>
      <c r="BD35" s="122"/>
      <c r="BE35" s="62" t="s">
        <v>134</v>
      </c>
      <c r="BI35" s="62" t="s">
        <v>134</v>
      </c>
      <c r="BM35" s="62" t="s">
        <v>134</v>
      </c>
      <c r="BQ35" s="62" t="s">
        <v>134</v>
      </c>
      <c r="BU35" t="s">
        <v>134</v>
      </c>
      <c r="BY35" t="s">
        <v>134</v>
      </c>
      <c r="CC35" s="167"/>
      <c r="CD35" s="167"/>
      <c r="CE35" s="179"/>
    </row>
    <row r="36" spans="1:83" ht="13.15" customHeight="1" x14ac:dyDescent="0.2">
      <c r="U36" s="55"/>
      <c r="V36" s="55"/>
      <c r="AK36" s="257" t="s">
        <v>135</v>
      </c>
      <c r="AL36" s="257"/>
      <c r="AS36" s="62" t="s">
        <v>136</v>
      </c>
      <c r="AV36" s="122"/>
      <c r="AW36" s="62" t="s">
        <v>136</v>
      </c>
      <c r="BA36" s="62" t="s">
        <v>136</v>
      </c>
      <c r="BD36" s="122"/>
      <c r="BE36" s="62" t="s">
        <v>137</v>
      </c>
      <c r="BI36" s="62" t="s">
        <v>137</v>
      </c>
      <c r="BM36" s="62" t="s">
        <v>137</v>
      </c>
      <c r="BQ36" s="62" t="s">
        <v>137</v>
      </c>
      <c r="BU36" t="s">
        <v>137</v>
      </c>
      <c r="BY36" t="s">
        <v>137</v>
      </c>
    </row>
    <row r="37" spans="1:83" x14ac:dyDescent="0.2">
      <c r="AK37" s="257"/>
      <c r="AL37" s="257"/>
      <c r="AV37" s="122"/>
      <c r="BD37" s="122"/>
      <c r="BQ37" s="62" t="s">
        <v>138</v>
      </c>
      <c r="CC37" t="s">
        <v>134</v>
      </c>
    </row>
    <row r="38" spans="1:83" x14ac:dyDescent="0.2">
      <c r="A38" s="35" t="s">
        <v>105</v>
      </c>
      <c r="AK38" s="257"/>
      <c r="AL38" s="257"/>
      <c r="AV38" s="122"/>
      <c r="BD38" s="122"/>
      <c r="CC38" t="s">
        <v>137</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2024-10-11T00:59:08Z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