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68612C89-2D63-459B-87A4-ADE034AD2D01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'TRH-2023'!$A$1:$W$50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" i="4" l="1"/>
  <c r="X11" i="4"/>
  <c r="S11" i="4"/>
  <c r="R11" i="4"/>
  <c r="J12" i="4"/>
  <c r="L11" i="4"/>
  <c r="L12" i="4" s="1"/>
  <c r="Z11" i="4"/>
  <c r="I12" i="4"/>
  <c r="K11" i="4"/>
  <c r="K12" i="4"/>
  <c r="H12" i="4"/>
  <c r="G12" i="4"/>
  <c r="C11" i="4"/>
  <c r="E11" i="4"/>
  <c r="AB10" i="4"/>
  <c r="X10" i="4"/>
  <c r="S10" i="4"/>
  <c r="R10" i="4"/>
  <c r="L10" i="4"/>
  <c r="Z10" i="4"/>
  <c r="K10" i="4"/>
  <c r="AD21" i="3"/>
  <c r="I19" i="3"/>
  <c r="J19" i="3"/>
  <c r="K19" i="3"/>
  <c r="L19" i="3"/>
  <c r="P19" i="3"/>
  <c r="Q19" i="3"/>
  <c r="R19" i="3"/>
  <c r="S19" i="3"/>
  <c r="W19" i="3"/>
  <c r="X19" i="3"/>
  <c r="Y19" i="3"/>
  <c r="Z19" i="3"/>
  <c r="G19" i="3"/>
  <c r="AD6" i="3"/>
  <c r="AE6" i="3"/>
  <c r="AG6" i="3"/>
  <c r="AH6" i="3"/>
  <c r="AD7" i="3"/>
  <c r="AE7" i="3"/>
  <c r="AG7" i="3"/>
  <c r="AH7" i="3"/>
  <c r="AE8" i="3"/>
  <c r="AF8" i="3"/>
  <c r="M5" i="3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9" i="4"/>
  <c r="X42" i="4"/>
  <c r="AF25" i="8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B9" i="3"/>
  <c r="AH39" i="8"/>
  <c r="AD9" i="3" l="1"/>
  <c r="AH9" i="3" s="1"/>
  <c r="AG8" i="3"/>
  <c r="AD8" i="3"/>
  <c r="AH8" i="3" s="1"/>
  <c r="AG9" i="3"/>
  <c r="AF9" i="3"/>
  <c r="B5" i="5"/>
  <c r="S38" i="4"/>
  <c r="R38" i="4"/>
  <c r="X38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I46" i="8"/>
  <c r="J46" i="8"/>
  <c r="K46" i="8"/>
  <c r="L46" i="8"/>
  <c r="P46" i="8"/>
  <c r="Q46" i="8"/>
  <c r="R46" i="8"/>
  <c r="S46" i="8"/>
  <c r="T46" i="8"/>
  <c r="U46" i="8"/>
  <c r="W46" i="8"/>
  <c r="X46" i="8"/>
  <c r="Y46" i="8"/>
  <c r="Z46" i="8"/>
  <c r="AD46" i="8"/>
  <c r="AE46" i="8"/>
  <c r="AF46" i="8"/>
  <c r="G46" i="8"/>
  <c r="R23" i="4"/>
  <c r="S23" i="4"/>
  <c r="R24" i="4"/>
  <c r="S24" i="4"/>
  <c r="R25" i="4"/>
  <c r="S25" i="4"/>
  <c r="R26" i="4"/>
  <c r="S26" i="4"/>
  <c r="R27" i="4"/>
  <c r="S27" i="4"/>
  <c r="R28" i="4"/>
  <c r="S28" i="4"/>
  <c r="K22" i="4"/>
  <c r="L22" i="4"/>
  <c r="K23" i="4"/>
  <c r="L23" i="4"/>
  <c r="K24" i="4"/>
  <c r="L24" i="4"/>
  <c r="K25" i="4"/>
  <c r="L25" i="4"/>
  <c r="K26" i="4"/>
  <c r="L26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9" i="4"/>
  <c r="AA39" i="4"/>
  <c r="AB39" i="4"/>
  <c r="AB40" i="4"/>
  <c r="AB41" i="4"/>
  <c r="Z42" i="4"/>
  <c r="AA42" i="4"/>
  <c r="AB42" i="4"/>
  <c r="AB43" i="4"/>
  <c r="O35" i="4"/>
  <c r="P35" i="4"/>
  <c r="Q35" i="4"/>
  <c r="U35" i="4"/>
  <c r="V35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M27" i="8" s="1"/>
  <c r="AA28" i="8"/>
  <c r="AB28" i="8"/>
  <c r="AM28" i="8" s="1"/>
  <c r="AA29" i="8"/>
  <c r="AB29" i="8"/>
  <c r="AA30" i="8"/>
  <c r="AB30" i="8"/>
  <c r="AA31" i="8"/>
  <c r="AB31" i="8"/>
  <c r="AA32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AL34" i="8" s="1"/>
  <c r="U34" i="8"/>
  <c r="M25" i="8"/>
  <c r="N25" i="8"/>
  <c r="M26" i="8"/>
  <c r="N26" i="8"/>
  <c r="AK26" i="8" s="1"/>
  <c r="M27" i="8"/>
  <c r="N27" i="8"/>
  <c r="AK27" i="8" s="1"/>
  <c r="M28" i="8"/>
  <c r="N28" i="8"/>
  <c r="AK28" i="8" s="1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K25" i="8" l="1"/>
  <c r="AL28" i="8"/>
  <c r="AM23" i="8"/>
  <c r="AL27" i="8"/>
  <c r="AE15" i="3"/>
  <c r="X23" i="4"/>
  <c r="AA26" i="4"/>
  <c r="AA24" i="4"/>
  <c r="AA28" i="4"/>
  <c r="AA27" i="4"/>
  <c r="Z26" i="4"/>
  <c r="AA25" i="4"/>
  <c r="Z25" i="4"/>
  <c r="AA23" i="4"/>
  <c r="Z23" i="4"/>
  <c r="Z22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Z24" i="4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6" i="4"/>
  <c r="X25" i="4"/>
  <c r="X24" i="4"/>
  <c r="AB35" i="4"/>
  <c r="AH34" i="8"/>
  <c r="AH32" i="8"/>
  <c r="AH31" i="8"/>
  <c r="AH30" i="8"/>
  <c r="AH29" i="8"/>
  <c r="AH28" i="8"/>
  <c r="AH27" i="8"/>
  <c r="AH26" i="8"/>
  <c r="AH25" i="8"/>
  <c r="AH24" i="8"/>
  <c r="AF12" i="8"/>
  <c r="AH23" i="3"/>
  <c r="AH24" i="3"/>
  <c r="AH26" i="3"/>
  <c r="AH27" i="3"/>
  <c r="AF11" i="8"/>
  <c r="K15" i="4" l="1"/>
  <c r="K16" i="4"/>
  <c r="K17" i="4"/>
  <c r="K18" i="4"/>
  <c r="K19" i="4"/>
  <c r="K20" i="4"/>
  <c r="K21" i="4"/>
  <c r="K27" i="4"/>
  <c r="K28" i="4"/>
  <c r="K29" i="4"/>
  <c r="K30" i="4"/>
  <c r="K31" i="4"/>
  <c r="K32" i="4"/>
  <c r="K33" i="4"/>
  <c r="K14" i="4"/>
  <c r="X28" i="4" l="1"/>
  <c r="X27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40" i="4"/>
  <c r="S40" i="4"/>
  <c r="AA40" i="4" s="1"/>
  <c r="L40" i="4"/>
  <c r="K40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AK9" i="8" s="1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41" i="4"/>
  <c r="R41" i="4"/>
  <c r="L41" i="4"/>
  <c r="K41" i="4"/>
  <c r="BA1" i="6"/>
  <c r="AO1" i="6"/>
  <c r="AC1" i="6"/>
  <c r="Q1" i="6"/>
  <c r="AB42" i="8"/>
  <c r="AB46" i="8" s="1"/>
  <c r="AA42" i="8"/>
  <c r="AA46" i="8" s="1"/>
  <c r="N42" i="8"/>
  <c r="N46" i="8" s="1"/>
  <c r="M42" i="8"/>
  <c r="M46" i="8" s="1"/>
  <c r="E5" i="8"/>
  <c r="N5" i="8"/>
  <c r="AK5" i="8" s="1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3" i="4"/>
  <c r="I43" i="4"/>
  <c r="H43" i="4"/>
  <c r="G43" i="4"/>
  <c r="C10" i="3"/>
  <c r="S43" i="4"/>
  <c r="R43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4" i="4"/>
  <c r="U44" i="4"/>
  <c r="R44" i="4"/>
  <c r="K44" i="4"/>
  <c r="S44" i="4"/>
  <c r="L44" i="4"/>
  <c r="L15" i="4"/>
  <c r="L16" i="4"/>
  <c r="L17" i="4"/>
  <c r="L18" i="4"/>
  <c r="L19" i="4"/>
  <c r="L20" i="4"/>
  <c r="L21" i="4"/>
  <c r="L27" i="4"/>
  <c r="L28" i="4"/>
  <c r="L29" i="4"/>
  <c r="L30" i="4"/>
  <c r="L31" i="4"/>
  <c r="L32" i="4"/>
  <c r="L33" i="4"/>
  <c r="L14" i="4"/>
  <c r="R32" i="4"/>
  <c r="R33" i="4"/>
  <c r="S15" i="4"/>
  <c r="AA15" i="4" s="1"/>
  <c r="S16" i="4"/>
  <c r="S17" i="4"/>
  <c r="S18" i="4"/>
  <c r="S19" i="4"/>
  <c r="S20" i="4"/>
  <c r="S21" i="4"/>
  <c r="S22" i="4"/>
  <c r="N35" i="4"/>
  <c r="AA10" i="3"/>
  <c r="AB10" i="3"/>
  <c r="AA11" i="3"/>
  <c r="AB11" i="3"/>
  <c r="T10" i="3"/>
  <c r="U10" i="3"/>
  <c r="T11" i="3"/>
  <c r="U11" i="3"/>
  <c r="M10" i="3"/>
  <c r="N10" i="3"/>
  <c r="M11" i="3"/>
  <c r="N11" i="3"/>
  <c r="R31" i="4"/>
  <c r="S30" i="4"/>
  <c r="R30" i="4"/>
  <c r="S29" i="4"/>
  <c r="R29" i="4"/>
  <c r="L9" i="4"/>
  <c r="K9" i="4"/>
  <c r="L8" i="4"/>
  <c r="K8" i="4"/>
  <c r="L7" i="4"/>
  <c r="K7" i="4"/>
  <c r="S8" i="4"/>
  <c r="S7" i="4"/>
  <c r="S6" i="4"/>
  <c r="S5" i="4"/>
  <c r="R22" i="4"/>
  <c r="R21" i="4"/>
  <c r="X21" i="4" s="1"/>
  <c r="R20" i="4"/>
  <c r="X20" i="4" s="1"/>
  <c r="R19" i="4"/>
  <c r="X19" i="4" s="1"/>
  <c r="R18" i="4"/>
  <c r="X18" i="4" s="1"/>
  <c r="R17" i="4"/>
  <c r="X17" i="4" s="1"/>
  <c r="R16" i="4"/>
  <c r="X16" i="4" s="1"/>
  <c r="R15" i="4"/>
  <c r="X15" i="4" s="1"/>
  <c r="S14" i="4"/>
  <c r="R14" i="4"/>
  <c r="X14" i="4" s="1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K34" i="4"/>
  <c r="AK8" i="6"/>
  <c r="AK9" i="6"/>
  <c r="AK10" i="6" s="1"/>
  <c r="AK11" i="6" s="1"/>
  <c r="AK12" i="6" s="1"/>
  <c r="AK13" i="6" s="1"/>
  <c r="AK14" i="6" s="1"/>
  <c r="AK15" i="6" s="1"/>
  <c r="AK16" i="6" s="1"/>
  <c r="X5" i="4" l="1"/>
  <c r="AA19" i="3"/>
  <c r="AB19" i="3"/>
  <c r="U19" i="3"/>
  <c r="T19" i="3"/>
  <c r="N19" i="3"/>
  <c r="M19" i="3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40" i="4"/>
  <c r="AA16" i="4"/>
  <c r="X44" i="4"/>
  <c r="X41" i="4"/>
  <c r="AA18" i="4"/>
  <c r="AA20" i="4"/>
  <c r="AA17" i="4"/>
  <c r="AA21" i="4"/>
  <c r="AA14" i="4"/>
  <c r="AA19" i="4"/>
  <c r="X33" i="4"/>
  <c r="AA33" i="4"/>
  <c r="X32" i="4"/>
  <c r="AA32" i="4"/>
  <c r="X31" i="4"/>
  <c r="AA31" i="4"/>
  <c r="X30" i="4"/>
  <c r="AA30" i="4"/>
  <c r="X29" i="4"/>
  <c r="AA29" i="4"/>
  <c r="X22" i="4"/>
  <c r="AA22" i="4"/>
  <c r="Z32" i="4"/>
  <c r="Z15" i="4"/>
  <c r="Z31" i="4"/>
  <c r="Z27" i="4"/>
  <c r="Z18" i="4"/>
  <c r="Z28" i="4"/>
  <c r="Z14" i="4"/>
  <c r="Z30" i="4"/>
  <c r="Z21" i="4"/>
  <c r="Z17" i="4"/>
  <c r="Z44" i="4"/>
  <c r="Z19" i="4"/>
  <c r="Z33" i="4"/>
  <c r="Z29" i="4"/>
  <c r="Z20" i="4"/>
  <c r="Z16" i="4"/>
  <c r="AA44" i="4"/>
  <c r="X9" i="4"/>
  <c r="Z9" i="4"/>
  <c r="X8" i="4"/>
  <c r="Z8" i="4"/>
  <c r="AM22" i="8"/>
  <c r="AK22" i="8"/>
  <c r="X7" i="4"/>
  <c r="Z7" i="4"/>
  <c r="AL21" i="8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4" i="4"/>
  <c r="Z41" i="4"/>
  <c r="AA43" i="4"/>
  <c r="K43" i="4"/>
  <c r="X43" i="4" s="1"/>
  <c r="Z40" i="4"/>
  <c r="L43" i="4"/>
  <c r="AA41" i="4"/>
  <c r="U36" i="8"/>
  <c r="AA36" i="8"/>
  <c r="N36" i="8"/>
  <c r="AH42" i="8"/>
  <c r="AF36" i="8"/>
  <c r="M36" i="8"/>
  <c r="S35" i="4"/>
  <c r="R35" i="4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L34" i="4"/>
  <c r="J35" i="4"/>
  <c r="I35" i="4"/>
  <c r="H35" i="4"/>
  <c r="G35" i="4"/>
  <c r="AH22" i="8"/>
  <c r="AH21" i="8"/>
  <c r="E10" i="3"/>
  <c r="C11" i="3"/>
  <c r="C12" i="3" s="1"/>
  <c r="AH20" i="8"/>
  <c r="E8" i="8"/>
  <c r="C9" i="8"/>
  <c r="E7" i="8"/>
  <c r="AH18" i="8"/>
  <c r="X35" i="4" l="1"/>
  <c r="AE19" i="3"/>
  <c r="AG19" i="3"/>
  <c r="AF19" i="3"/>
  <c r="AD19" i="3"/>
  <c r="AH19" i="3" s="1"/>
  <c r="K35" i="4"/>
  <c r="Z12" i="4"/>
  <c r="Z43" i="4"/>
  <c r="E12" i="3"/>
  <c r="C13" i="3"/>
  <c r="AH36" i="8"/>
  <c r="AA35" i="4"/>
  <c r="L35" i="4"/>
  <c r="E11" i="3"/>
  <c r="E9" i="8"/>
  <c r="C10" i="8"/>
  <c r="Z35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<sst xmlns="http://schemas.openxmlformats.org/spreadsheetml/2006/main" count="659" uniqueCount="166">
  <si>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</si>
  <si>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</si>
  <si>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</si>
  <si>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</si>
  <si>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</si>
  <si>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</si>
  <si>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</si>
  <si>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</si>
  <si>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</si>
  <si>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</si>
  <si>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</si>
  <si>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</si>
  <si>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</si>
  <si>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</si>
  <si>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</si>
  <si>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</si>
  <si>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</si>
  <si>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</si>
  <si>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</si>
  <si>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</si>
  <si>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</si>
  <si>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</si>
  <si>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</si>
  <si>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</si>
  <si>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</si>
  <si>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</si>
  <si>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</si>
  <si>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</si>
  <si>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</si>
  <si>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</si>
  <si>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</si>
  <si>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</si>
  <si>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</si>
  <si>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</si>
  <si>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</si>
  <si>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</si>
  <si>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</si>
  <si>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</si>
  <si>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</si>
  <si>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</si>
  <si>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</si>
  <si>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</si>
  <si>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</si>
  <si>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</si>
  <si>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</si>
  <si>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</si>
  <si>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</si>
  <si>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</si>
  <si>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</si>
  <si>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</si>
  <si>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</si>
  <si>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</si>
  <si>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</si>
  <si>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</si>
  <si>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</si>
  <si>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</si>
  <si>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</si>
  <si>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</si>
  <si>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</si>
  <si>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</si>
  <si>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</si>
  <si>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</si>
  <si>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</si>
  <si>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</si>
  <si>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</si>
  <si>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</si>
  <si>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</si>
  <si>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</si>
  <si>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</si>
  <si>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</si>
  <si>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</si>
  <si>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</si>
  <si>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</si>
  <si>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</si>
  <si>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</si>
  <si>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</si>
  <si>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</si>
  <si>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</si>
  <si>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</si>
  <si>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</si>
  <si>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</si>
  <si>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</si>
  <si>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</si>
  <si>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</si>
  <si>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</si>
  <si>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</si>
  <si>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</si>
  <si>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</si>
  <si>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</si>
  <si>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</si>
  <si>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</si>
  <si>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</si>
  <si>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</si>
  <si>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</si>
  <si>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</si>
  <si>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</si>
  <si>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</si>
  <si>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</si>
  <si>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</si>
  <si>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</si>
  <si>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</si>
  <si>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</si>
  <si>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</si>
  <si>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</si>
  <si>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</si>
  <si>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</si>
  <si>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</si>
  <si>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</si>
  <si>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</si>
  <si>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</si>
  <si>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</si>
  <si>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</si>
  <si>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</si>
  <si>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</si>
  <si>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</si>
  <si>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</si>
  <si>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</si>
  <si>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</si>
  <si>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</si>
  <si>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</si>
  <si>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</si>
  <si>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</si>
  <si>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</si>
  <si>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</si>
  <si>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</si>
  <si>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</si>
  <si>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</si>
  <si>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</si>
  <si>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</si>
  <si>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</si>
  <si>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</si>
  <si>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</si>
  <si>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Average</t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</si>
  <si>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</si>
  <si>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</si>
  <si>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</si>
  <si>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</si>
  <si>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</si>
  <si>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</si>
  <si>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</si>
  <si>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</si>
  <si>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</si>
  <si>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</si>
  <si>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</si>
  <si>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</si>
  <si>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</si>
  <si>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</si>
  <si>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</si>
  <si>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</si>
  <si>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</si>
  <si>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</si>
  <si>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</si>
  <si>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</si>
  <si>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</si>
  <si>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</si>
  <si>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</si>
  <si>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</si>
  <si>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</si>
  <si>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</si>
  <si>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</si>
  <si>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</si>
  <si>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</si>
  <si>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</si>
  <si>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</si>
  <si>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</si>
  <si>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5/ NOTE! BY 2019 Chinook (4 year olds) were not fin-clipped.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</si>
</sst>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0" fillId="0" borderId="2" xfId="0" applyNumberFormat="1" applyBorder="1"/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9" fontId="0" fillId="0" borderId="0" xfId="3" quotePrefix="1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opLeftCell="A21"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157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158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5"/>
  <sheetViews>
    <sheetView tabSelected="1" zoomScale="110" zoomScaleNormal="110" workbookViewId="0">
      <selection activeCell="Q15" sqref="Q15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164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200" t="s">
        <v>26</v>
      </c>
      <c r="AE2" s="200"/>
      <c r="AF2" s="200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3" t="s">
        <v>135</v>
      </c>
      <c r="L3" s="204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201"/>
      <c r="AE3" s="201"/>
      <c r="AF3" s="201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4" t="s">
        <v>113</v>
      </c>
      <c r="AK4" s="37" t="s">
        <v>137</v>
      </c>
      <c r="AL4" s="37" t="s">
        <v>138</v>
      </c>
      <c r="AM4" s="37" t="s">
        <v>139</v>
      </c>
    </row>
    <row r="5" spans="1:39" ht="2.25" customHeight="1" x14ac:dyDescent="0.3">
      <c r="A5" s="40">
        <v>22</v>
      </c>
      <c r="C5" s="121">
        <v>43979</v>
      </c>
      <c r="D5" s="86" t="s">
        <v>35</v>
      </c>
      <c r="E5" s="121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69" t="e">
        <f>N5/M5</f>
        <v>#DIV/0!</v>
      </c>
      <c r="AL5" s="170" t="e">
        <f>U5/T5</f>
        <v>#DIV/0!</v>
      </c>
      <c r="AM5" s="170" t="e">
        <f>AB5/AA5</f>
        <v>#DIV/0!</v>
      </c>
    </row>
    <row r="6" spans="1:39" hidden="1" x14ac:dyDescent="0.3">
      <c r="A6" s="40">
        <v>23</v>
      </c>
      <c r="C6" s="121">
        <f t="shared" ref="C6:C12" si="8">C5+7</f>
        <v>43986</v>
      </c>
      <c r="D6" s="86" t="s">
        <v>35</v>
      </c>
      <c r="E6" s="121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69" t="e">
        <f t="shared" ref="AK6:AK24" si="14">N6/M6</f>
        <v>#DIV/0!</v>
      </c>
      <c r="AL6" s="170" t="e">
        <f t="shared" ref="AL6:AL24" si="15">U6/T6</f>
        <v>#DIV/0!</v>
      </c>
      <c r="AM6" s="170" t="e">
        <f t="shared" ref="AM6:AM24" si="16">AB6/AA6</f>
        <v>#DIV/0!</v>
      </c>
    </row>
    <row r="7" spans="1:39" x14ac:dyDescent="0.3">
      <c r="A7" s="40">
        <v>24</v>
      </c>
      <c r="C7" s="121">
        <f t="shared" si="8"/>
        <v>43993</v>
      </c>
      <c r="D7" s="86" t="s">
        <v>35</v>
      </c>
      <c r="E7" s="121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69">
        <f t="shared" si="14"/>
        <v>0</v>
      </c>
      <c r="AL7" s="170" t="e">
        <f t="shared" si="15"/>
        <v>#DIV/0!</v>
      </c>
      <c r="AM7" s="170" t="e">
        <f t="shared" si="16"/>
        <v>#DIV/0!</v>
      </c>
    </row>
    <row r="8" spans="1:39" x14ac:dyDescent="0.3">
      <c r="A8" s="40">
        <v>25</v>
      </c>
      <c r="C8" s="121">
        <f t="shared" si="8"/>
        <v>44000</v>
      </c>
      <c r="D8" s="86" t="s">
        <v>35</v>
      </c>
      <c r="E8" s="121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69">
        <f t="shared" si="14"/>
        <v>3.5294117647058823E-2</v>
      </c>
      <c r="AL8" s="170" t="e">
        <f t="shared" si="15"/>
        <v>#DIV/0!</v>
      </c>
      <c r="AM8" s="170">
        <f t="shared" si="16"/>
        <v>0.25</v>
      </c>
    </row>
    <row r="9" spans="1:39" x14ac:dyDescent="0.3">
      <c r="A9" s="40">
        <v>26</v>
      </c>
      <c r="C9" s="121">
        <f t="shared" si="8"/>
        <v>44007</v>
      </c>
      <c r="D9" s="86" t="s">
        <v>35</v>
      </c>
      <c r="E9" s="121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69">
        <f t="shared" si="14"/>
        <v>2.3255813953488372E-2</v>
      </c>
      <c r="AL9" s="170" t="e">
        <f t="shared" si="15"/>
        <v>#DIV/0!</v>
      </c>
      <c r="AM9" s="170">
        <f t="shared" si="16"/>
        <v>0.25</v>
      </c>
    </row>
    <row r="10" spans="1:39" x14ac:dyDescent="0.3">
      <c r="A10" s="40">
        <v>27</v>
      </c>
      <c r="C10" s="121">
        <f t="shared" si="8"/>
        <v>44014</v>
      </c>
      <c r="D10" s="86" t="s">
        <v>35</v>
      </c>
      <c r="E10" s="121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69">
        <f t="shared" si="14"/>
        <v>4.9346879535558781E-2</v>
      </c>
      <c r="AL10" s="170" t="e">
        <f t="shared" si="15"/>
        <v>#DIV/0!</v>
      </c>
      <c r="AM10" s="170">
        <f t="shared" si="16"/>
        <v>0.29729729729729731</v>
      </c>
    </row>
    <row r="11" spans="1:39" x14ac:dyDescent="0.3">
      <c r="A11" s="40">
        <v>28</v>
      </c>
      <c r="C11" s="121">
        <f t="shared" si="8"/>
        <v>44021</v>
      </c>
      <c r="D11" s="86" t="s">
        <v>35</v>
      </c>
      <c r="E11" s="121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69">
        <f t="shared" si="14"/>
        <v>5.9701492537313432E-2</v>
      </c>
      <c r="AL11" s="170" t="e">
        <f t="shared" si="15"/>
        <v>#DIV/0!</v>
      </c>
      <c r="AM11" s="170">
        <f t="shared" si="16"/>
        <v>0.23333333333333334</v>
      </c>
    </row>
    <row r="12" spans="1:39" s="37" customFormat="1" x14ac:dyDescent="0.3">
      <c r="A12" s="40">
        <v>29</v>
      </c>
      <c r="C12" s="121">
        <f t="shared" si="8"/>
        <v>44028</v>
      </c>
      <c r="D12" s="86" t="s">
        <v>35</v>
      </c>
      <c r="E12" s="121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69">
        <f t="shared" si="14"/>
        <v>7.2727272727272724E-2</v>
      </c>
      <c r="AL12" s="170" t="e">
        <f t="shared" si="15"/>
        <v>#DIV/0!</v>
      </c>
      <c r="AM12" s="170">
        <f t="shared" si="16"/>
        <v>0.2</v>
      </c>
    </row>
    <row r="13" spans="1:39" s="37" customFormat="1" x14ac:dyDescent="0.3">
      <c r="A13" s="40">
        <v>30</v>
      </c>
      <c r="C13" s="121">
        <f>C12+7</f>
        <v>44035</v>
      </c>
      <c r="D13" s="86" t="s">
        <v>35</v>
      </c>
      <c r="E13" s="121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69">
        <f t="shared" si="14"/>
        <v>7.3170731707317069E-2</v>
      </c>
      <c r="AL13" s="170" t="e">
        <f t="shared" si="15"/>
        <v>#DIV/0!</v>
      </c>
      <c r="AM13" s="170">
        <f t="shared" si="16"/>
        <v>0</v>
      </c>
    </row>
    <row r="14" spans="1:39" x14ac:dyDescent="0.3">
      <c r="A14" s="40">
        <v>31</v>
      </c>
      <c r="B14" s="86"/>
      <c r="C14" s="121">
        <f t="shared" ref="C14" si="20">C13+7</f>
        <v>44042</v>
      </c>
      <c r="D14" s="86" t="s">
        <v>35</v>
      </c>
      <c r="E14" s="121">
        <f t="shared" ref="E14:E19" si="21">E13+7</f>
        <v>44048</v>
      </c>
      <c r="F14" s="86"/>
      <c r="G14" s="86">
        <v>5</v>
      </c>
      <c r="H14" s="86"/>
      <c r="I14" s="122">
        <v>22</v>
      </c>
      <c r="J14" s="122">
        <v>4</v>
      </c>
      <c r="K14" s="122">
        <v>15</v>
      </c>
      <c r="L14" s="122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69">
        <f t="shared" si="14"/>
        <v>0.13513513513513514</v>
      </c>
      <c r="AL14" s="170" t="e">
        <f t="shared" si="15"/>
        <v>#DIV/0!</v>
      </c>
      <c r="AM14" s="170">
        <f t="shared" si="16"/>
        <v>0</v>
      </c>
    </row>
    <row r="15" spans="1:39" ht="15" x14ac:dyDescent="0.3">
      <c r="A15" s="40">
        <v>32</v>
      </c>
      <c r="B15" s="86"/>
      <c r="C15" s="121">
        <f t="shared" ref="C15:C19" si="26">C14+7</f>
        <v>44049</v>
      </c>
      <c r="D15" s="86" t="s">
        <v>35</v>
      </c>
      <c r="E15" s="121">
        <f t="shared" si="21"/>
        <v>44055</v>
      </c>
      <c r="F15" s="159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69">
        <f t="shared" si="14"/>
        <v>0.10526315789473684</v>
      </c>
      <c r="AL15" s="170" t="e">
        <f t="shared" si="15"/>
        <v>#DIV/0!</v>
      </c>
      <c r="AM15" s="170">
        <f t="shared" si="16"/>
        <v>0.25</v>
      </c>
    </row>
    <row r="16" spans="1:39" ht="15" x14ac:dyDescent="0.3">
      <c r="A16" s="40">
        <v>33</v>
      </c>
      <c r="B16" s="86"/>
      <c r="C16" s="121">
        <f t="shared" si="26"/>
        <v>44056</v>
      </c>
      <c r="D16" s="86" t="s">
        <v>35</v>
      </c>
      <c r="E16" s="121">
        <f t="shared" si="21"/>
        <v>44062</v>
      </c>
      <c r="F16" s="159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69">
        <f t="shared" si="14"/>
        <v>3.8461538461538464E-2</v>
      </c>
      <c r="AL16" s="170" t="e">
        <f t="shared" si="15"/>
        <v>#DIV/0!</v>
      </c>
      <c r="AM16" s="170">
        <f t="shared" si="16"/>
        <v>0.14285714285714285</v>
      </c>
    </row>
    <row r="17" spans="1:39" ht="15" x14ac:dyDescent="0.3">
      <c r="A17" s="40">
        <v>34</v>
      </c>
      <c r="B17" s="86"/>
      <c r="C17" s="121">
        <f t="shared" si="26"/>
        <v>44063</v>
      </c>
      <c r="D17" s="86" t="s">
        <v>35</v>
      </c>
      <c r="E17" s="121">
        <f t="shared" si="21"/>
        <v>44069</v>
      </c>
      <c r="F17" s="159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69">
        <f t="shared" si="14"/>
        <v>0</v>
      </c>
      <c r="AL17" s="170" t="e">
        <f t="shared" si="15"/>
        <v>#DIV/0!</v>
      </c>
      <c r="AM17" s="170">
        <f t="shared" si="16"/>
        <v>0.5</v>
      </c>
    </row>
    <row r="18" spans="1:39" ht="15" x14ac:dyDescent="0.3">
      <c r="A18" s="40">
        <v>35</v>
      </c>
      <c r="B18" s="86"/>
      <c r="C18" s="121">
        <f t="shared" si="26"/>
        <v>44070</v>
      </c>
      <c r="D18" s="86" t="s">
        <v>35</v>
      </c>
      <c r="E18" s="121">
        <f t="shared" si="21"/>
        <v>44076</v>
      </c>
      <c r="F18" s="159"/>
      <c r="G18" s="86">
        <v>5</v>
      </c>
      <c r="H18" s="86"/>
      <c r="I18" s="86">
        <v>2</v>
      </c>
      <c r="J18" s="86">
        <v>0</v>
      </c>
      <c r="K18" s="86">
        <v>24</v>
      </c>
      <c r="L18" s="86">
        <v>0</v>
      </c>
      <c r="M18" s="40">
        <f t="shared" ref="M18:M22" si="27">K18+I18</f>
        <v>26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3</v>
      </c>
      <c r="Z18" s="86">
        <v>0</v>
      </c>
      <c r="AA18" s="40">
        <f t="shared" ref="AA18:AA22" si="31">Y18+W18</f>
        <v>3</v>
      </c>
      <c r="AB18" s="40">
        <f t="shared" ref="AB18:AB22" si="32">Z18+X18</f>
        <v>0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29</v>
      </c>
      <c r="AI18" s="42">
        <v>35</v>
      </c>
      <c r="AK18" s="169">
        <f t="shared" si="14"/>
        <v>0</v>
      </c>
      <c r="AL18" s="170" t="e">
        <f t="shared" si="15"/>
        <v>#DIV/0!</v>
      </c>
      <c r="AM18" s="170">
        <f t="shared" si="16"/>
        <v>0</v>
      </c>
    </row>
    <row r="19" spans="1:39" ht="15" x14ac:dyDescent="0.3">
      <c r="A19" s="40">
        <v>36</v>
      </c>
      <c r="B19" s="86"/>
      <c r="C19" s="121">
        <f t="shared" si="26"/>
        <v>44077</v>
      </c>
      <c r="D19" s="86" t="s">
        <v>35</v>
      </c>
      <c r="E19" s="121">
        <f t="shared" si="21"/>
        <v>44083</v>
      </c>
      <c r="F19" s="159"/>
      <c r="G19" s="86">
        <v>4</v>
      </c>
      <c r="H19" s="86"/>
      <c r="I19" s="86">
        <v>12</v>
      </c>
      <c r="J19" s="86">
        <v>2</v>
      </c>
      <c r="K19" s="86">
        <v>34</v>
      </c>
      <c r="L19" s="86">
        <v>1</v>
      </c>
      <c r="M19" s="40">
        <f t="shared" si="27"/>
        <v>46</v>
      </c>
      <c r="N19" s="40">
        <f t="shared" si="28"/>
        <v>3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1</v>
      </c>
      <c r="X19" s="86">
        <v>0</v>
      </c>
      <c r="Y19" s="86">
        <v>1</v>
      </c>
      <c r="Z19" s="86">
        <v>0</v>
      </c>
      <c r="AA19" s="40">
        <f t="shared" si="31"/>
        <v>2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48</v>
      </c>
      <c r="AI19" s="42">
        <v>36</v>
      </c>
      <c r="AK19" s="169">
        <f t="shared" si="14"/>
        <v>6.5217391304347824E-2</v>
      </c>
      <c r="AL19" s="170" t="e">
        <f t="shared" si="15"/>
        <v>#DIV/0!</v>
      </c>
      <c r="AM19" s="170">
        <f t="shared" si="16"/>
        <v>0</v>
      </c>
    </row>
    <row r="20" spans="1:39" ht="15" x14ac:dyDescent="0.3">
      <c r="A20" s="40">
        <v>37</v>
      </c>
      <c r="B20" s="86"/>
      <c r="C20" s="121">
        <f>C19+7</f>
        <v>44084</v>
      </c>
      <c r="D20" s="86" t="s">
        <v>35</v>
      </c>
      <c r="E20" s="121">
        <f>E19+7</f>
        <v>44090</v>
      </c>
      <c r="F20" s="159"/>
      <c r="G20" s="86">
        <v>5</v>
      </c>
      <c r="H20" s="86"/>
      <c r="I20" s="86">
        <v>8</v>
      </c>
      <c r="J20" s="86">
        <v>2</v>
      </c>
      <c r="K20" s="86">
        <v>45</v>
      </c>
      <c r="L20" s="86">
        <v>0</v>
      </c>
      <c r="M20" s="40">
        <f t="shared" si="27"/>
        <v>53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5" si="33">AF20+AA20+T20+M20</f>
        <v>56</v>
      </c>
      <c r="AI20" s="42">
        <v>37</v>
      </c>
      <c r="AK20" s="169">
        <f t="shared" si="14"/>
        <v>3.7735849056603772E-2</v>
      </c>
      <c r="AL20" s="170" t="e">
        <f t="shared" si="15"/>
        <v>#DIV/0!</v>
      </c>
      <c r="AM20" s="170">
        <f t="shared" si="16"/>
        <v>0.33333333333333331</v>
      </c>
    </row>
    <row r="21" spans="1:39" x14ac:dyDescent="0.3">
      <c r="A21" s="40">
        <v>38</v>
      </c>
      <c r="B21" s="86"/>
      <c r="C21" s="121">
        <f t="shared" ref="C21:C34" si="34">C20+7</f>
        <v>44091</v>
      </c>
      <c r="D21" s="86" t="s">
        <v>35</v>
      </c>
      <c r="E21" s="121">
        <f t="shared" ref="E21:E34" si="35">E20+7</f>
        <v>44097</v>
      </c>
      <c r="F21" s="86"/>
      <c r="G21" s="86">
        <v>5</v>
      </c>
      <c r="H21" s="86"/>
      <c r="I21" s="86">
        <v>11</v>
      </c>
      <c r="J21" s="86">
        <v>1</v>
      </c>
      <c r="K21" s="86">
        <v>89</v>
      </c>
      <c r="L21" s="86">
        <v>0</v>
      </c>
      <c r="M21" s="40">
        <f t="shared" si="27"/>
        <v>100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0</v>
      </c>
      <c r="X21" s="86">
        <v>0</v>
      </c>
      <c r="Y21" s="86">
        <v>9</v>
      </c>
      <c r="Z21" s="86">
        <v>6</v>
      </c>
      <c r="AA21" s="40">
        <f t="shared" si="31"/>
        <v>9</v>
      </c>
      <c r="AB21" s="40">
        <f t="shared" si="32"/>
        <v>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109</v>
      </c>
      <c r="AI21" s="42">
        <v>38</v>
      </c>
      <c r="AK21" s="169">
        <f t="shared" si="14"/>
        <v>0.01</v>
      </c>
      <c r="AL21" s="170" t="e">
        <f t="shared" si="15"/>
        <v>#DIV/0!</v>
      </c>
      <c r="AM21" s="170">
        <f t="shared" si="16"/>
        <v>0.66666666666666663</v>
      </c>
    </row>
    <row r="22" spans="1:39" x14ac:dyDescent="0.3">
      <c r="A22" s="40">
        <v>39</v>
      </c>
      <c r="B22" s="86"/>
      <c r="C22" s="121">
        <f t="shared" si="34"/>
        <v>44098</v>
      </c>
      <c r="D22" s="86" t="s">
        <v>35</v>
      </c>
      <c r="E22" s="121">
        <f t="shared" si="35"/>
        <v>44104</v>
      </c>
      <c r="F22" s="86"/>
      <c r="G22" s="86">
        <v>5</v>
      </c>
      <c r="H22" s="86"/>
      <c r="I22" s="86">
        <v>13</v>
      </c>
      <c r="J22" s="86">
        <v>0</v>
      </c>
      <c r="K22" s="86">
        <v>118</v>
      </c>
      <c r="L22" s="86">
        <v>3</v>
      </c>
      <c r="M22" s="40">
        <f t="shared" si="27"/>
        <v>131</v>
      </c>
      <c r="N22" s="40">
        <f t="shared" si="28"/>
        <v>3</v>
      </c>
      <c r="O22" s="40"/>
      <c r="P22" s="86">
        <v>1</v>
      </c>
      <c r="Q22" s="86">
        <v>1</v>
      </c>
      <c r="R22" s="86">
        <v>1</v>
      </c>
      <c r="S22" s="86">
        <v>1</v>
      </c>
      <c r="T22" s="40">
        <f t="shared" si="29"/>
        <v>2</v>
      </c>
      <c r="U22" s="40">
        <f t="shared" si="30"/>
        <v>2</v>
      </c>
      <c r="V22" s="40"/>
      <c r="W22" s="86">
        <v>2</v>
      </c>
      <c r="X22" s="86">
        <v>2</v>
      </c>
      <c r="Y22" s="86">
        <v>16</v>
      </c>
      <c r="Z22" s="86">
        <v>11</v>
      </c>
      <c r="AA22" s="40">
        <f t="shared" si="31"/>
        <v>18</v>
      </c>
      <c r="AB22" s="40">
        <f t="shared" si="32"/>
        <v>13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151</v>
      </c>
      <c r="AI22" s="42">
        <v>39</v>
      </c>
      <c r="AK22" s="169">
        <f t="shared" si="14"/>
        <v>2.2900763358778626E-2</v>
      </c>
      <c r="AL22" s="170">
        <f t="shared" si="15"/>
        <v>1</v>
      </c>
      <c r="AM22" s="170">
        <f t="shared" si="16"/>
        <v>0.72222222222222221</v>
      </c>
    </row>
    <row r="23" spans="1:39" x14ac:dyDescent="0.3">
      <c r="A23" s="40">
        <v>40</v>
      </c>
      <c r="B23" s="86"/>
      <c r="C23" s="121">
        <f t="shared" si="34"/>
        <v>44105</v>
      </c>
      <c r="D23" s="86" t="s">
        <v>35</v>
      </c>
      <c r="E23" s="121">
        <f t="shared" si="35"/>
        <v>44111</v>
      </c>
      <c r="F23" s="86"/>
      <c r="G23" s="86">
        <v>5</v>
      </c>
      <c r="H23" s="86"/>
      <c r="I23" s="86">
        <v>21</v>
      </c>
      <c r="J23" s="86">
        <v>0</v>
      </c>
      <c r="K23" s="86">
        <v>124</v>
      </c>
      <c r="L23" s="86">
        <v>10</v>
      </c>
      <c r="M23" s="40">
        <f t="shared" ref="M23:M24" si="36">K23+I23</f>
        <v>145</v>
      </c>
      <c r="N23" s="40">
        <f t="shared" ref="N23:N24" si="37">L23+J23</f>
        <v>10</v>
      </c>
      <c r="O23" s="40"/>
      <c r="P23" s="86">
        <v>0</v>
      </c>
      <c r="Q23" s="86">
        <v>0</v>
      </c>
      <c r="R23" s="86">
        <v>5</v>
      </c>
      <c r="S23" s="86">
        <v>5</v>
      </c>
      <c r="T23" s="40">
        <f t="shared" ref="T23:T24" si="38">P23+R23</f>
        <v>5</v>
      </c>
      <c r="U23" s="40">
        <f t="shared" ref="U23:U24" si="39">Q23+S23</f>
        <v>5</v>
      </c>
      <c r="V23" s="40"/>
      <c r="W23" s="86">
        <v>0</v>
      </c>
      <c r="X23" s="86">
        <v>0</v>
      </c>
      <c r="Y23" s="86">
        <v>31</v>
      </c>
      <c r="Z23" s="86">
        <v>25</v>
      </c>
      <c r="AA23" s="40">
        <f t="shared" ref="AA23" si="40">Y23+W23</f>
        <v>31</v>
      </c>
      <c r="AB23" s="40">
        <f t="shared" ref="AB23" si="41">Z23+X23</f>
        <v>25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181</v>
      </c>
      <c r="AI23" s="42">
        <v>40</v>
      </c>
      <c r="AK23" s="169">
        <f t="shared" si="14"/>
        <v>6.8965517241379309E-2</v>
      </c>
      <c r="AL23" s="170">
        <f t="shared" si="15"/>
        <v>1</v>
      </c>
      <c r="AM23" s="170">
        <f t="shared" si="16"/>
        <v>0.80645161290322576</v>
      </c>
    </row>
    <row r="24" spans="1:39" x14ac:dyDescent="0.3">
      <c r="A24" s="40">
        <v>41</v>
      </c>
      <c r="B24" s="86"/>
      <c r="C24" s="121">
        <f t="shared" si="34"/>
        <v>44112</v>
      </c>
      <c r="D24" s="86" t="s">
        <v>35</v>
      </c>
      <c r="E24" s="121">
        <f t="shared" si="35"/>
        <v>44118</v>
      </c>
      <c r="F24" s="86"/>
      <c r="G24" s="86">
        <v>5</v>
      </c>
      <c r="H24" s="86"/>
      <c r="I24" s="86">
        <v>3</v>
      </c>
      <c r="J24" s="86">
        <v>1</v>
      </c>
      <c r="K24" s="86">
        <v>47</v>
      </c>
      <c r="L24" s="86">
        <v>5</v>
      </c>
      <c r="M24" s="40">
        <f t="shared" si="36"/>
        <v>50</v>
      </c>
      <c r="N24" s="40">
        <f t="shared" si="37"/>
        <v>6</v>
      </c>
      <c r="O24" s="40"/>
      <c r="P24" s="86">
        <v>1</v>
      </c>
      <c r="Q24" s="86">
        <v>1</v>
      </c>
      <c r="R24" s="86">
        <v>10</v>
      </c>
      <c r="S24" s="86">
        <v>10</v>
      </c>
      <c r="T24" s="40">
        <f t="shared" si="38"/>
        <v>11</v>
      </c>
      <c r="U24" s="40">
        <f t="shared" si="39"/>
        <v>11</v>
      </c>
      <c r="V24" s="40"/>
      <c r="W24" s="86">
        <v>2</v>
      </c>
      <c r="X24" s="86">
        <v>2</v>
      </c>
      <c r="Y24" s="86">
        <v>41</v>
      </c>
      <c r="Z24" s="86">
        <v>34</v>
      </c>
      <c r="AA24" s="40">
        <f t="shared" ref="AA24:AA34" si="43">Y24+W24</f>
        <v>43</v>
      </c>
      <c r="AB24" s="40">
        <f t="shared" ref="AB24:AB34" si="44">Z24+X24</f>
        <v>36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104</v>
      </c>
      <c r="AI24" s="42">
        <v>41</v>
      </c>
      <c r="AK24" s="169">
        <f t="shared" si="14"/>
        <v>0.12</v>
      </c>
      <c r="AL24" s="170">
        <f t="shared" si="15"/>
        <v>1</v>
      </c>
      <c r="AM24" s="170">
        <f t="shared" si="16"/>
        <v>0.83720930232558144</v>
      </c>
    </row>
    <row r="25" spans="1:39" x14ac:dyDescent="0.3">
      <c r="A25" s="40">
        <v>42</v>
      </c>
      <c r="B25" s="86"/>
      <c r="C25" s="121">
        <f t="shared" si="34"/>
        <v>44119</v>
      </c>
      <c r="D25" s="86" t="s">
        <v>35</v>
      </c>
      <c r="E25" s="121">
        <f t="shared" si="35"/>
        <v>44125</v>
      </c>
      <c r="F25" s="86"/>
      <c r="G25" s="86">
        <v>5</v>
      </c>
      <c r="H25" s="86"/>
      <c r="I25" s="86">
        <v>23</v>
      </c>
      <c r="J25" s="86">
        <v>3</v>
      </c>
      <c r="K25" s="86">
        <v>388</v>
      </c>
      <c r="L25" s="86">
        <v>70</v>
      </c>
      <c r="M25" s="40">
        <f t="shared" ref="M25:M34" si="45">K25+I25</f>
        <v>411</v>
      </c>
      <c r="N25" s="40">
        <f t="shared" ref="N25:N34" si="46">L25+J25</f>
        <v>73</v>
      </c>
      <c r="O25" s="40"/>
      <c r="P25" s="86">
        <v>3</v>
      </c>
      <c r="Q25" s="86">
        <v>2</v>
      </c>
      <c r="R25" s="86">
        <v>23</v>
      </c>
      <c r="S25" s="86">
        <v>22</v>
      </c>
      <c r="T25" s="40">
        <f t="shared" ref="T25:T34" si="47">P25+R25</f>
        <v>26</v>
      </c>
      <c r="U25" s="40">
        <f t="shared" ref="U25:U34" si="48">Q25+S25</f>
        <v>24</v>
      </c>
      <c r="V25" s="40"/>
      <c r="W25" s="86">
        <v>2</v>
      </c>
      <c r="X25" s="86">
        <v>1</v>
      </c>
      <c r="Y25" s="86">
        <v>24</v>
      </c>
      <c r="Z25" s="86">
        <v>20</v>
      </c>
      <c r="AA25" s="40">
        <f t="shared" si="43"/>
        <v>26</v>
      </c>
      <c r="AB25" s="40">
        <f t="shared" si="44"/>
        <v>21</v>
      </c>
      <c r="AC25" s="40"/>
      <c r="AD25" s="86"/>
      <c r="AE25" s="86"/>
      <c r="AF25" s="40">
        <f t="shared" si="42"/>
        <v>0</v>
      </c>
      <c r="AH25" s="86">
        <f t="shared" si="33"/>
        <v>463</v>
      </c>
      <c r="AI25" s="42">
        <v>42</v>
      </c>
      <c r="AK25" s="169">
        <f t="shared" ref="AK25:AK34" si="49">N25/M25</f>
        <v>0.17761557177615572</v>
      </c>
      <c r="AL25" s="170">
        <f t="shared" ref="AL25:AL34" si="50">U25/T25</f>
        <v>0.92307692307692313</v>
      </c>
      <c r="AM25" s="170">
        <f t="shared" ref="AM25:AM34" si="51">AB25/AA25</f>
        <v>0.80769230769230771</v>
      </c>
    </row>
    <row r="26" spans="1:39" x14ac:dyDescent="0.3">
      <c r="A26" s="40">
        <v>43</v>
      </c>
      <c r="B26" s="86"/>
      <c r="C26" s="121">
        <f t="shared" si="34"/>
        <v>44126</v>
      </c>
      <c r="D26" s="86" t="s">
        <v>35</v>
      </c>
      <c r="E26" s="121">
        <f t="shared" si="35"/>
        <v>44132</v>
      </c>
      <c r="F26" s="86"/>
      <c r="G26" s="86"/>
      <c r="H26" s="86"/>
      <c r="I26" s="86"/>
      <c r="J26" s="86"/>
      <c r="K26" s="86"/>
      <c r="L26" s="86"/>
      <c r="M26" s="40">
        <f t="shared" si="45"/>
        <v>0</v>
      </c>
      <c r="N26" s="40">
        <f t="shared" si="46"/>
        <v>0</v>
      </c>
      <c r="O26" s="40"/>
      <c r="P26" s="86"/>
      <c r="Q26" s="86"/>
      <c r="R26" s="86"/>
      <c r="S26" s="86"/>
      <c r="T26" s="40">
        <f t="shared" si="47"/>
        <v>0</v>
      </c>
      <c r="U26" s="40">
        <f t="shared" si="48"/>
        <v>0</v>
      </c>
      <c r="V26" s="40"/>
      <c r="W26" s="86"/>
      <c r="X26" s="86"/>
      <c r="Y26" s="86"/>
      <c r="Z26" s="86"/>
      <c r="AA26" s="40">
        <f t="shared" si="43"/>
        <v>0</v>
      </c>
      <c r="AB26" s="40">
        <f t="shared" si="44"/>
        <v>0</v>
      </c>
      <c r="AC26" s="40"/>
      <c r="AD26" s="86"/>
      <c r="AE26" s="86"/>
      <c r="AF26" s="40">
        <f t="shared" si="42"/>
        <v>0</v>
      </c>
      <c r="AH26" s="86">
        <f t="shared" si="33"/>
        <v>0</v>
      </c>
      <c r="AI26" s="42">
        <v>43</v>
      </c>
      <c r="AK26" s="169" t="e">
        <f t="shared" si="49"/>
        <v>#DIV/0!</v>
      </c>
      <c r="AL26" s="170" t="e">
        <f t="shared" si="50"/>
        <v>#DIV/0!</v>
      </c>
      <c r="AM26" s="170" t="e">
        <f t="shared" si="51"/>
        <v>#DIV/0!</v>
      </c>
    </row>
    <row r="27" spans="1:39" x14ac:dyDescent="0.3">
      <c r="A27" s="40">
        <v>44</v>
      </c>
      <c r="B27" s="86"/>
      <c r="C27" s="121">
        <f t="shared" si="34"/>
        <v>44133</v>
      </c>
      <c r="D27" s="86" t="s">
        <v>35</v>
      </c>
      <c r="E27" s="121">
        <f t="shared" si="35"/>
        <v>44139</v>
      </c>
      <c r="F27" s="86"/>
      <c r="G27" s="86"/>
      <c r="H27" s="86"/>
      <c r="I27" s="86"/>
      <c r="J27" s="86"/>
      <c r="K27" s="86"/>
      <c r="L27" s="86"/>
      <c r="M27" s="40">
        <f t="shared" si="45"/>
        <v>0</v>
      </c>
      <c r="N27" s="40">
        <f t="shared" si="46"/>
        <v>0</v>
      </c>
      <c r="O27" s="40"/>
      <c r="P27" s="86"/>
      <c r="Q27" s="86"/>
      <c r="R27" s="86"/>
      <c r="S27" s="86"/>
      <c r="T27" s="40">
        <f t="shared" si="47"/>
        <v>0</v>
      </c>
      <c r="U27" s="40">
        <f t="shared" si="48"/>
        <v>0</v>
      </c>
      <c r="V27" s="40"/>
      <c r="W27" s="86"/>
      <c r="X27" s="86"/>
      <c r="Y27" s="86"/>
      <c r="Z27" s="86"/>
      <c r="AA27" s="40">
        <f t="shared" si="43"/>
        <v>0</v>
      </c>
      <c r="AB27" s="40">
        <f t="shared" si="44"/>
        <v>0</v>
      </c>
      <c r="AC27" s="40"/>
      <c r="AD27" s="86"/>
      <c r="AE27" s="86"/>
      <c r="AF27" s="40">
        <f t="shared" si="42"/>
        <v>0</v>
      </c>
      <c r="AH27" s="86">
        <f t="shared" si="33"/>
        <v>0</v>
      </c>
      <c r="AI27" s="42">
        <v>44</v>
      </c>
      <c r="AK27" s="169" t="e">
        <f t="shared" si="49"/>
        <v>#DIV/0!</v>
      </c>
      <c r="AL27" s="170" t="e">
        <f t="shared" si="50"/>
        <v>#DIV/0!</v>
      </c>
      <c r="AM27" s="170" t="e">
        <f t="shared" si="51"/>
        <v>#DIV/0!</v>
      </c>
    </row>
    <row r="28" spans="1:39" x14ac:dyDescent="0.3">
      <c r="A28" s="40">
        <v>45</v>
      </c>
      <c r="B28" s="86"/>
      <c r="C28" s="121">
        <f t="shared" si="34"/>
        <v>44140</v>
      </c>
      <c r="D28" s="86" t="s">
        <v>35</v>
      </c>
      <c r="E28" s="121">
        <f t="shared" si="35"/>
        <v>44146</v>
      </c>
      <c r="F28" s="86"/>
      <c r="G28" s="86"/>
      <c r="H28" s="86"/>
      <c r="I28" s="86"/>
      <c r="J28" s="86"/>
      <c r="K28" s="86"/>
      <c r="L28" s="86"/>
      <c r="M28" s="40">
        <f t="shared" si="45"/>
        <v>0</v>
      </c>
      <c r="N28" s="40">
        <f t="shared" si="46"/>
        <v>0</v>
      </c>
      <c r="O28" s="40"/>
      <c r="P28" s="86"/>
      <c r="Q28" s="86"/>
      <c r="R28" s="86"/>
      <c r="S28" s="86"/>
      <c r="T28" s="40">
        <f t="shared" si="47"/>
        <v>0</v>
      </c>
      <c r="U28" s="40">
        <f t="shared" si="48"/>
        <v>0</v>
      </c>
      <c r="V28" s="40"/>
      <c r="W28" s="86"/>
      <c r="X28" s="86"/>
      <c r="Y28" s="86"/>
      <c r="Z28" s="86"/>
      <c r="AA28" s="40">
        <f t="shared" si="43"/>
        <v>0</v>
      </c>
      <c r="AB28" s="40">
        <f t="shared" si="44"/>
        <v>0</v>
      </c>
      <c r="AC28" s="40"/>
      <c r="AD28" s="86"/>
      <c r="AE28" s="86"/>
      <c r="AF28" s="40">
        <f t="shared" si="42"/>
        <v>0</v>
      </c>
      <c r="AH28" s="86">
        <f t="shared" si="33"/>
        <v>0</v>
      </c>
      <c r="AI28" s="42">
        <v>45</v>
      </c>
      <c r="AK28" s="169" t="e">
        <f t="shared" si="49"/>
        <v>#DIV/0!</v>
      </c>
      <c r="AL28" s="170" t="e">
        <f t="shared" si="50"/>
        <v>#DIV/0!</v>
      </c>
      <c r="AM28" s="170" t="e">
        <f t="shared" si="51"/>
        <v>#DIV/0!</v>
      </c>
    </row>
    <row r="29" spans="1:39" x14ac:dyDescent="0.3">
      <c r="A29" s="40">
        <v>46</v>
      </c>
      <c r="B29" s="86"/>
      <c r="C29" s="121">
        <f t="shared" si="34"/>
        <v>44147</v>
      </c>
      <c r="D29" s="86" t="s">
        <v>35</v>
      </c>
      <c r="E29" s="121">
        <f t="shared" si="35"/>
        <v>44153</v>
      </c>
      <c r="F29" s="86"/>
      <c r="G29" s="86"/>
      <c r="H29" s="86"/>
      <c r="I29" s="86"/>
      <c r="J29" s="86"/>
      <c r="K29" s="86"/>
      <c r="L29" s="86"/>
      <c r="M29" s="40">
        <f t="shared" si="45"/>
        <v>0</v>
      </c>
      <c r="N29" s="40">
        <f t="shared" si="46"/>
        <v>0</v>
      </c>
      <c r="O29" s="40"/>
      <c r="P29" s="86"/>
      <c r="Q29" s="86"/>
      <c r="R29" s="86"/>
      <c r="S29" s="86"/>
      <c r="T29" s="40">
        <f t="shared" si="47"/>
        <v>0</v>
      </c>
      <c r="U29" s="40">
        <f t="shared" si="48"/>
        <v>0</v>
      </c>
      <c r="V29" s="40"/>
      <c r="W29" s="86"/>
      <c r="X29" s="86"/>
      <c r="Y29" s="86"/>
      <c r="Z29" s="86"/>
      <c r="AA29" s="40">
        <f t="shared" si="43"/>
        <v>0</v>
      </c>
      <c r="AB29" s="40">
        <f t="shared" si="44"/>
        <v>0</v>
      </c>
      <c r="AC29" s="40"/>
      <c r="AD29" s="86"/>
      <c r="AE29" s="86"/>
      <c r="AF29" s="40">
        <f t="shared" si="42"/>
        <v>0</v>
      </c>
      <c r="AH29" s="86">
        <f t="shared" si="33"/>
        <v>0</v>
      </c>
      <c r="AI29" s="42">
        <v>46</v>
      </c>
      <c r="AK29" s="169" t="e">
        <f t="shared" si="49"/>
        <v>#DIV/0!</v>
      </c>
      <c r="AL29" s="170" t="e">
        <f t="shared" si="50"/>
        <v>#DIV/0!</v>
      </c>
      <c r="AM29" s="170" t="e">
        <f t="shared" si="51"/>
        <v>#DIV/0!</v>
      </c>
    </row>
    <row r="30" spans="1:39" x14ac:dyDescent="0.3">
      <c r="A30" s="40">
        <v>47</v>
      </c>
      <c r="B30" s="86"/>
      <c r="C30" s="121">
        <f t="shared" si="34"/>
        <v>44154</v>
      </c>
      <c r="D30" s="86" t="s">
        <v>35</v>
      </c>
      <c r="E30" s="121">
        <f t="shared" si="35"/>
        <v>44160</v>
      </c>
      <c r="F30" s="86"/>
      <c r="G30" s="86"/>
      <c r="H30" s="86"/>
      <c r="I30" s="86"/>
      <c r="J30" s="86"/>
      <c r="K30" s="86"/>
      <c r="L30" s="86"/>
      <c r="M30" s="40">
        <f t="shared" si="45"/>
        <v>0</v>
      </c>
      <c r="N30" s="40">
        <f t="shared" si="46"/>
        <v>0</v>
      </c>
      <c r="O30" s="40"/>
      <c r="P30" s="86"/>
      <c r="Q30" s="86"/>
      <c r="R30" s="86"/>
      <c r="S30" s="86"/>
      <c r="T30" s="40">
        <f t="shared" si="47"/>
        <v>0</v>
      </c>
      <c r="U30" s="40">
        <f t="shared" si="48"/>
        <v>0</v>
      </c>
      <c r="V30" s="40"/>
      <c r="W30" s="86"/>
      <c r="X30" s="86"/>
      <c r="Y30" s="86"/>
      <c r="Z30" s="86"/>
      <c r="AA30" s="40">
        <f t="shared" si="43"/>
        <v>0</v>
      </c>
      <c r="AB30" s="40">
        <f t="shared" si="44"/>
        <v>0</v>
      </c>
      <c r="AC30" s="40"/>
      <c r="AD30" s="86"/>
      <c r="AE30" s="86"/>
      <c r="AF30" s="40">
        <f t="shared" si="42"/>
        <v>0</v>
      </c>
      <c r="AH30" s="86">
        <f t="shared" si="33"/>
        <v>0</v>
      </c>
      <c r="AI30" s="42">
        <v>47</v>
      </c>
      <c r="AK30" s="169" t="e">
        <f t="shared" si="49"/>
        <v>#DIV/0!</v>
      </c>
      <c r="AL30" s="170" t="e">
        <f t="shared" si="50"/>
        <v>#DIV/0!</v>
      </c>
      <c r="AM30" s="170" t="e">
        <f t="shared" si="51"/>
        <v>#DIV/0!</v>
      </c>
    </row>
    <row r="31" spans="1:39" x14ac:dyDescent="0.3">
      <c r="A31" s="40">
        <v>48</v>
      </c>
      <c r="B31" s="86"/>
      <c r="C31" s="121">
        <f t="shared" si="34"/>
        <v>44161</v>
      </c>
      <c r="D31" s="86" t="s">
        <v>35</v>
      </c>
      <c r="E31" s="121">
        <f t="shared" si="35"/>
        <v>44167</v>
      </c>
      <c r="F31" s="86"/>
      <c r="G31" s="86"/>
      <c r="H31" s="86"/>
      <c r="I31" s="86"/>
      <c r="J31" s="86"/>
      <c r="K31" s="86"/>
      <c r="L31" s="86"/>
      <c r="M31" s="40">
        <f t="shared" si="45"/>
        <v>0</v>
      </c>
      <c r="N31" s="40">
        <f t="shared" si="46"/>
        <v>0</v>
      </c>
      <c r="O31" s="40"/>
      <c r="P31" s="86"/>
      <c r="Q31" s="86"/>
      <c r="R31" s="86"/>
      <c r="S31" s="86"/>
      <c r="T31" s="40">
        <f t="shared" si="47"/>
        <v>0</v>
      </c>
      <c r="U31" s="40">
        <f t="shared" si="48"/>
        <v>0</v>
      </c>
      <c r="V31" s="40"/>
      <c r="W31" s="86"/>
      <c r="X31" s="86"/>
      <c r="Y31" s="86"/>
      <c r="Z31" s="86"/>
      <c r="AA31" s="40">
        <f t="shared" si="43"/>
        <v>0</v>
      </c>
      <c r="AB31" s="40">
        <f t="shared" si="44"/>
        <v>0</v>
      </c>
      <c r="AC31" s="40"/>
      <c r="AD31" s="86"/>
      <c r="AE31" s="86"/>
      <c r="AF31" s="40">
        <f t="shared" si="42"/>
        <v>0</v>
      </c>
      <c r="AH31" s="86">
        <f t="shared" si="33"/>
        <v>0</v>
      </c>
      <c r="AI31" s="42">
        <v>48</v>
      </c>
      <c r="AK31" s="169" t="e">
        <f t="shared" si="49"/>
        <v>#DIV/0!</v>
      </c>
      <c r="AL31" s="170" t="e">
        <f t="shared" si="50"/>
        <v>#DIV/0!</v>
      </c>
      <c r="AM31" s="170" t="e">
        <f t="shared" si="51"/>
        <v>#DIV/0!</v>
      </c>
    </row>
    <row r="32" spans="1:39" x14ac:dyDescent="0.3">
      <c r="A32" s="40">
        <v>49</v>
      </c>
      <c r="B32" s="86"/>
      <c r="C32" s="121">
        <f t="shared" si="34"/>
        <v>44168</v>
      </c>
      <c r="D32" s="86" t="s">
        <v>35</v>
      </c>
      <c r="E32" s="121">
        <f t="shared" si="35"/>
        <v>44174</v>
      </c>
      <c r="F32" s="86"/>
      <c r="G32" s="86"/>
      <c r="H32" s="86"/>
      <c r="I32" s="86"/>
      <c r="J32" s="86"/>
      <c r="K32" s="86"/>
      <c r="L32" s="86"/>
      <c r="M32" s="40">
        <f t="shared" si="45"/>
        <v>0</v>
      </c>
      <c r="N32" s="40">
        <f t="shared" si="46"/>
        <v>0</v>
      </c>
      <c r="O32" s="40"/>
      <c r="P32" s="86"/>
      <c r="Q32" s="86"/>
      <c r="R32" s="86"/>
      <c r="S32" s="86"/>
      <c r="T32" s="40">
        <f t="shared" si="47"/>
        <v>0</v>
      </c>
      <c r="U32" s="40">
        <f t="shared" si="48"/>
        <v>0</v>
      </c>
      <c r="V32" s="40"/>
      <c r="W32" s="86"/>
      <c r="X32" s="86"/>
      <c r="Y32" s="86"/>
      <c r="Z32" s="86"/>
      <c r="AA32" s="40">
        <f t="shared" si="43"/>
        <v>0</v>
      </c>
      <c r="AB32" s="40">
        <f t="shared" si="44"/>
        <v>0</v>
      </c>
      <c r="AC32" s="40"/>
      <c r="AD32" s="86"/>
      <c r="AE32" s="86"/>
      <c r="AF32" s="40">
        <v>0</v>
      </c>
      <c r="AH32" s="86">
        <f t="shared" si="33"/>
        <v>0</v>
      </c>
      <c r="AI32" s="42">
        <v>49</v>
      </c>
      <c r="AK32" s="169" t="e">
        <f t="shared" si="49"/>
        <v>#DIV/0!</v>
      </c>
      <c r="AL32" s="170" t="e">
        <f t="shared" si="50"/>
        <v>#DIV/0!</v>
      </c>
      <c r="AM32" s="170" t="e">
        <f t="shared" si="51"/>
        <v>#DIV/0!</v>
      </c>
    </row>
    <row r="33" spans="1:39" x14ac:dyDescent="0.3">
      <c r="A33" s="40">
        <v>50</v>
      </c>
      <c r="B33" s="86"/>
      <c r="C33" s="121">
        <f t="shared" si="34"/>
        <v>44175</v>
      </c>
      <c r="D33" s="86" t="s">
        <v>35</v>
      </c>
      <c r="E33" s="121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69" t="e">
        <f t="shared" si="49"/>
        <v>#DIV/0!</v>
      </c>
      <c r="AL33" s="170" t="e">
        <f t="shared" si="50"/>
        <v>#DIV/0!</v>
      </c>
      <c r="AM33" s="170" t="e">
        <f t="shared" si="51"/>
        <v>#DIV/0!</v>
      </c>
    </row>
    <row r="34" spans="1:39" x14ac:dyDescent="0.3">
      <c r="A34" s="40">
        <v>51</v>
      </c>
      <c r="B34" s="86"/>
      <c r="C34" s="121">
        <f t="shared" si="34"/>
        <v>44182</v>
      </c>
      <c r="D34" s="86" t="s">
        <v>35</v>
      </c>
      <c r="E34" s="121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69" t="e">
        <f t="shared" si="49"/>
        <v>#DIV/0!</v>
      </c>
      <c r="AL34" s="170" t="e">
        <f t="shared" si="50"/>
        <v>#DIV/0!</v>
      </c>
      <c r="AM34" s="170" t="e">
        <f t="shared" si="51"/>
        <v>#DIV/0!</v>
      </c>
    </row>
    <row r="35" spans="1:39" s="37" customFormat="1" ht="7.9" customHeight="1" x14ac:dyDescent="0.3">
      <c r="A35" s="40"/>
      <c r="B35" s="86"/>
      <c r="C35" s="121"/>
      <c r="D35" s="42"/>
      <c r="E35" s="121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153</v>
      </c>
      <c r="F36" s="38"/>
      <c r="G36" s="38">
        <f>SUM(G5:G34)</f>
        <v>85</v>
      </c>
      <c r="H36" s="38"/>
      <c r="I36" s="38">
        <f t="shared" ref="I36:AF36" si="60">SUM(I5:I34)</f>
        <v>302</v>
      </c>
      <c r="J36" s="38">
        <f t="shared" si="60"/>
        <v>45</v>
      </c>
      <c r="K36" s="165">
        <f t="shared" si="60"/>
        <v>2011</v>
      </c>
      <c r="L36" s="38">
        <f t="shared" si="60"/>
        <v>130</v>
      </c>
      <c r="M36" s="165">
        <f t="shared" si="60"/>
        <v>2313</v>
      </c>
      <c r="N36" s="38">
        <f t="shared" si="60"/>
        <v>175</v>
      </c>
      <c r="O36" s="38"/>
      <c r="P36" s="38">
        <f t="shared" si="60"/>
        <v>5</v>
      </c>
      <c r="Q36" s="38">
        <f t="shared" si="60"/>
        <v>4</v>
      </c>
      <c r="R36" s="38">
        <f t="shared" si="60"/>
        <v>39</v>
      </c>
      <c r="S36" s="38">
        <f t="shared" si="60"/>
        <v>38</v>
      </c>
      <c r="T36" s="38">
        <f t="shared" si="60"/>
        <v>44</v>
      </c>
      <c r="U36" s="38">
        <f t="shared" si="60"/>
        <v>42</v>
      </c>
      <c r="V36" s="38"/>
      <c r="W36" s="38">
        <f t="shared" si="60"/>
        <v>8</v>
      </c>
      <c r="X36" s="38">
        <f t="shared" si="60"/>
        <v>5</v>
      </c>
      <c r="Y36" s="38">
        <f t="shared" si="60"/>
        <v>256</v>
      </c>
      <c r="Z36" s="38">
        <f t="shared" si="60"/>
        <v>126</v>
      </c>
      <c r="AA36" s="38">
        <f t="shared" si="60"/>
        <v>264</v>
      </c>
      <c r="AB36" s="38">
        <f t="shared" si="60"/>
        <v>131</v>
      </c>
      <c r="AC36" s="38"/>
      <c r="AD36" s="38">
        <f t="shared" si="60"/>
        <v>11</v>
      </c>
      <c r="AE36" s="38">
        <f t="shared" si="60"/>
        <v>10</v>
      </c>
      <c r="AF36" s="38">
        <f t="shared" si="60"/>
        <v>21</v>
      </c>
      <c r="AG36" s="38"/>
      <c r="AH36" s="165">
        <f t="shared" si="33"/>
        <v>2642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154</v>
      </c>
      <c r="B38" s="40"/>
      <c r="C38" s="40"/>
      <c r="D38" s="91"/>
      <c r="E38" s="88"/>
      <c r="F38" s="40"/>
      <c r="G38" s="185">
        <v>133</v>
      </c>
      <c r="H38" s="185"/>
      <c r="I38" s="185">
        <v>238</v>
      </c>
      <c r="J38" s="185">
        <v>12</v>
      </c>
      <c r="K38" s="185">
        <v>2957</v>
      </c>
      <c r="L38" s="185">
        <v>156</v>
      </c>
      <c r="M38" s="185">
        <v>3195</v>
      </c>
      <c r="N38" s="185">
        <v>168</v>
      </c>
      <c r="O38" s="185"/>
      <c r="P38" s="185">
        <v>13</v>
      </c>
      <c r="Q38" s="185">
        <v>10</v>
      </c>
      <c r="R38" s="185">
        <v>239</v>
      </c>
      <c r="S38" s="185">
        <v>217</v>
      </c>
      <c r="T38" s="185">
        <v>252</v>
      </c>
      <c r="U38" s="185">
        <v>227</v>
      </c>
      <c r="V38" s="185"/>
      <c r="W38" s="185">
        <v>5</v>
      </c>
      <c r="X38" s="185">
        <v>3</v>
      </c>
      <c r="Y38" s="185">
        <v>216</v>
      </c>
      <c r="Z38" s="185">
        <v>72</v>
      </c>
      <c r="AA38" s="185">
        <v>221</v>
      </c>
      <c r="AB38" s="185">
        <v>75</v>
      </c>
      <c r="AC38" s="185"/>
      <c r="AD38" s="185">
        <v>4</v>
      </c>
      <c r="AE38" s="185">
        <v>18</v>
      </c>
      <c r="AF38" s="185">
        <v>22</v>
      </c>
      <c r="AG38" s="186"/>
      <c r="AH38" s="187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6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6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6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6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6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6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5">
        <v>49</v>
      </c>
      <c r="H45" s="165"/>
      <c r="I45" s="165">
        <v>21</v>
      </c>
      <c r="J45" s="165">
        <v>3</v>
      </c>
      <c r="K45" s="165">
        <v>322</v>
      </c>
      <c r="L45" s="165">
        <v>54</v>
      </c>
      <c r="M45" s="165">
        <v>343</v>
      </c>
      <c r="N45" s="165">
        <v>57</v>
      </c>
      <c r="O45" s="165"/>
      <c r="P45" s="165">
        <v>0</v>
      </c>
      <c r="Q45" s="165">
        <v>0</v>
      </c>
      <c r="R45" s="165">
        <v>0</v>
      </c>
      <c r="S45" s="165">
        <v>0</v>
      </c>
      <c r="T45" s="165">
        <v>0</v>
      </c>
      <c r="U45" s="165">
        <v>0</v>
      </c>
      <c r="V45" s="165"/>
      <c r="W45" s="165">
        <v>2</v>
      </c>
      <c r="X45" s="165">
        <v>0</v>
      </c>
      <c r="Y45" s="165">
        <v>54</v>
      </c>
      <c r="Z45" s="165">
        <v>5</v>
      </c>
      <c r="AA45" s="165">
        <v>56</v>
      </c>
      <c r="AB45" s="165">
        <v>5</v>
      </c>
      <c r="AC45" s="165"/>
      <c r="AD45" s="165">
        <v>12</v>
      </c>
      <c r="AE45" s="165">
        <v>57</v>
      </c>
      <c r="AF45" s="165">
        <v>69</v>
      </c>
      <c r="AG45" s="37"/>
      <c r="AH45" s="166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85" t="s">
        <v>132</v>
      </c>
      <c r="F46" s="37"/>
      <c r="G46" s="95">
        <f>AVERAGE(G39:G45)</f>
        <v>64.714285714285708</v>
      </c>
      <c r="H46" s="95"/>
      <c r="I46" s="95">
        <f t="shared" ref="I46:AF46" si="61">AVERAGE(I39:I45)</f>
        <v>74.285714285714292</v>
      </c>
      <c r="J46" s="95">
        <f t="shared" si="61"/>
        <v>5.7142857142857144</v>
      </c>
      <c r="K46" s="95">
        <f t="shared" si="61"/>
        <v>581.57142857142856</v>
      </c>
      <c r="L46" s="95">
        <f t="shared" si="61"/>
        <v>105.71428571428571</v>
      </c>
      <c r="M46" s="95">
        <f t="shared" si="61"/>
        <v>655.57142857142856</v>
      </c>
      <c r="N46" s="95">
        <f t="shared" si="61"/>
        <v>111.42857142857143</v>
      </c>
      <c r="O46" s="95"/>
      <c r="P46" s="95">
        <f t="shared" si="61"/>
        <v>2.8571428571428572</v>
      </c>
      <c r="Q46" s="95">
        <f t="shared" si="61"/>
        <v>2.8571428571428572</v>
      </c>
      <c r="R46" s="95">
        <f t="shared" si="61"/>
        <v>51</v>
      </c>
      <c r="S46" s="95">
        <f t="shared" si="61"/>
        <v>48.142857142857146</v>
      </c>
      <c r="T46" s="95">
        <f t="shared" si="61"/>
        <v>53.857142857142854</v>
      </c>
      <c r="U46" s="95">
        <f t="shared" si="61"/>
        <v>51</v>
      </c>
      <c r="V46" s="95"/>
      <c r="W46" s="95">
        <f t="shared" si="61"/>
        <v>3.1428571428571428</v>
      </c>
      <c r="X46" s="95">
        <f t="shared" si="61"/>
        <v>0.42857142857142855</v>
      </c>
      <c r="Y46" s="95">
        <f t="shared" si="61"/>
        <v>90.714285714285708</v>
      </c>
      <c r="Z46" s="95">
        <f t="shared" si="61"/>
        <v>33.571428571428569</v>
      </c>
      <c r="AA46" s="95">
        <f t="shared" si="61"/>
        <v>93.857142857142861</v>
      </c>
      <c r="AB46" s="95">
        <f t="shared" si="61"/>
        <v>34</v>
      </c>
      <c r="AC46" s="95"/>
      <c r="AD46" s="95">
        <f t="shared" si="61"/>
        <v>3.7142857142857144</v>
      </c>
      <c r="AE46" s="95">
        <f t="shared" si="61"/>
        <v>18.285714285714285</v>
      </c>
      <c r="AF46" s="95">
        <f t="shared" si="61"/>
        <v>22.285714285714285</v>
      </c>
      <c r="AG46" s="37"/>
      <c r="AH46" s="166"/>
      <c r="AI46" s="37"/>
      <c r="AJ46" s="37"/>
    </row>
    <row r="47" spans="1:39" ht="12.5" x14ac:dyDescent="0.25">
      <c r="A47" s="86" t="s">
        <v>36</v>
      </c>
      <c r="B47" s="86"/>
      <c r="C47" s="41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</row>
    <row r="48" spans="1:39" ht="12.5" x14ac:dyDescent="0.25">
      <c r="A48" s="41" t="s">
        <v>37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2" ht="12.5" x14ac:dyDescent="0.25">
      <c r="A49" s="41" t="s">
        <v>74</v>
      </c>
      <c r="B49" s="41"/>
      <c r="C49" s="41"/>
      <c r="D49" s="41"/>
      <c r="E49" s="41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38</v>
      </c>
      <c r="B50" s="41"/>
      <c r="C50" s="41"/>
      <c r="D50" s="41"/>
      <c r="E50" s="41"/>
    </row>
    <row r="51" spans="1:32" ht="12.5" x14ac:dyDescent="0.25">
      <c r="A51" s="41" t="s">
        <v>39</v>
      </c>
      <c r="B51" s="41"/>
      <c r="C51" s="41"/>
      <c r="D51" s="41"/>
      <c r="E51" s="41"/>
    </row>
    <row r="52" spans="1:32" ht="12.5" x14ac:dyDescent="0.25">
      <c r="A52" s="202" t="s">
        <v>156</v>
      </c>
      <c r="B52" s="202"/>
      <c r="C52" s="202"/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</row>
    <row r="53" spans="1:32" x14ac:dyDescent="0.3">
      <c r="B53" s="41"/>
      <c r="C53" s="41"/>
      <c r="D53" s="41"/>
      <c r="E53" s="41"/>
    </row>
    <row r="55" spans="1:32" x14ac:dyDescent="0.3">
      <c r="K55" s="86"/>
    </row>
  </sheetData>
  <mergeCells count="3">
    <mergeCell ref="AD2:AF3"/>
    <mergeCell ref="A52:AF52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zoomScale="120" zoomScaleNormal="120" workbookViewId="0">
      <selection activeCell="Z13" sqref="Z13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4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163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5" t="s">
        <v>117</v>
      </c>
      <c r="AF3" s="205" t="s">
        <v>118</v>
      </c>
      <c r="AG3" s="205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140</v>
      </c>
      <c r="O4" s="13"/>
      <c r="P4" s="13" t="s">
        <v>30</v>
      </c>
      <c r="Q4" s="13" t="s">
        <v>155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5"/>
      <c r="AF4" s="205"/>
      <c r="AG4" s="205"/>
      <c r="AH4" s="5" t="s">
        <v>130</v>
      </c>
    </row>
    <row r="5" spans="1:34" s="5" customFormat="1" ht="1.5" customHeight="1" x14ac:dyDescent="0.3">
      <c r="A5" s="15">
        <v>34</v>
      </c>
      <c r="C5" s="183">
        <v>45158</v>
      </c>
      <c r="D5" s="184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7"/>
      <c r="X5" s="157"/>
      <c r="Y5" s="157"/>
      <c r="Z5" s="157"/>
      <c r="AA5" s="97">
        <f t="shared" ref="AA5:AA8" si="5">W5+Y5</f>
        <v>0</v>
      </c>
      <c r="AB5" s="97">
        <f t="shared" ref="AB5:AB8" si="6">X5+Z5</f>
        <v>0</v>
      </c>
      <c r="AD5" s="8"/>
      <c r="AE5" s="179"/>
      <c r="AF5" s="179"/>
      <c r="AG5" s="179"/>
    </row>
    <row r="6" spans="1:34" s="5" customFormat="1" ht="13" x14ac:dyDescent="0.3">
      <c r="A6" s="15">
        <v>35</v>
      </c>
      <c r="C6" s="183">
        <f>C5+7</f>
        <v>45165</v>
      </c>
      <c r="D6" s="184"/>
      <c r="E6" s="17">
        <f t="shared" si="0"/>
        <v>45171</v>
      </c>
      <c r="G6" s="8">
        <v>3</v>
      </c>
      <c r="H6" s="8"/>
      <c r="I6" s="15">
        <v>6</v>
      </c>
      <c r="J6" s="15">
        <v>0</v>
      </c>
      <c r="K6" s="15">
        <v>56</v>
      </c>
      <c r="L6" s="15">
        <v>3</v>
      </c>
      <c r="M6" s="8">
        <f t="shared" si="1"/>
        <v>62</v>
      </c>
      <c r="N6" s="8">
        <f t="shared" si="2"/>
        <v>3</v>
      </c>
      <c r="O6" s="8"/>
      <c r="P6" s="15">
        <v>0</v>
      </c>
      <c r="Q6" s="15">
        <v>0</v>
      </c>
      <c r="R6" s="15">
        <v>0</v>
      </c>
      <c r="S6" s="15">
        <v>0</v>
      </c>
      <c r="T6" s="8">
        <f t="shared" si="3"/>
        <v>0</v>
      </c>
      <c r="U6" s="8">
        <f t="shared" si="4"/>
        <v>0</v>
      </c>
      <c r="V6" s="8"/>
      <c r="W6" s="157">
        <v>0</v>
      </c>
      <c r="X6" s="157">
        <v>0</v>
      </c>
      <c r="Y6" s="157">
        <v>22</v>
      </c>
      <c r="Z6" s="157">
        <v>9</v>
      </c>
      <c r="AA6" s="97">
        <f t="shared" si="5"/>
        <v>22</v>
      </c>
      <c r="AB6" s="97">
        <f t="shared" si="6"/>
        <v>9</v>
      </c>
      <c r="AD6" s="119">
        <f t="shared" ref="AD6:AD8" si="7">SUM(AA6,T6,M6)</f>
        <v>84</v>
      </c>
      <c r="AE6" s="150">
        <f t="shared" ref="AE6:AE8" si="8">N6/M6</f>
        <v>4.8387096774193547E-2</v>
      </c>
      <c r="AF6" s="198" t="s">
        <v>41</v>
      </c>
      <c r="AG6" s="150">
        <f t="shared" ref="AG6:AG8" si="9">AB6/AA6</f>
        <v>0.40909090909090912</v>
      </c>
      <c r="AH6" s="158">
        <f t="shared" ref="AH6:AH8" si="10">AD6/G6</f>
        <v>28</v>
      </c>
    </row>
    <row r="7" spans="1:34" s="5" customFormat="1" ht="13" x14ac:dyDescent="0.3">
      <c r="A7" s="15">
        <v>36</v>
      </c>
      <c r="C7" s="183">
        <f t="shared" ref="C7:C8" si="11">C6+7</f>
        <v>45172</v>
      </c>
      <c r="D7" s="184"/>
      <c r="E7" s="17">
        <f t="shared" si="0"/>
        <v>45178</v>
      </c>
      <c r="G7" s="8">
        <v>5</v>
      </c>
      <c r="H7" s="8"/>
      <c r="I7" s="15">
        <v>2</v>
      </c>
      <c r="J7" s="15">
        <v>0</v>
      </c>
      <c r="K7" s="15">
        <v>44</v>
      </c>
      <c r="L7" s="15">
        <v>1</v>
      </c>
      <c r="M7" s="8">
        <f t="shared" si="1"/>
        <v>46</v>
      </c>
      <c r="N7" s="8">
        <f t="shared" si="2"/>
        <v>1</v>
      </c>
      <c r="O7" s="8"/>
      <c r="P7" s="15">
        <v>0</v>
      </c>
      <c r="Q7" s="15">
        <v>0</v>
      </c>
      <c r="R7" s="15">
        <v>0</v>
      </c>
      <c r="S7" s="15">
        <v>0</v>
      </c>
      <c r="T7" s="8">
        <f t="shared" si="3"/>
        <v>0</v>
      </c>
      <c r="U7" s="8">
        <f t="shared" si="4"/>
        <v>0</v>
      </c>
      <c r="V7" s="8"/>
      <c r="W7" s="157">
        <v>2</v>
      </c>
      <c r="X7" s="157">
        <v>2</v>
      </c>
      <c r="Y7" s="157">
        <v>23</v>
      </c>
      <c r="Z7" s="157">
        <v>8</v>
      </c>
      <c r="AA7" s="97">
        <f t="shared" si="5"/>
        <v>25</v>
      </c>
      <c r="AB7" s="97">
        <f t="shared" si="6"/>
        <v>10</v>
      </c>
      <c r="AD7" s="119">
        <f t="shared" si="7"/>
        <v>71</v>
      </c>
      <c r="AE7" s="150">
        <f t="shared" si="8"/>
        <v>2.1739130434782608E-2</v>
      </c>
      <c r="AF7" s="198" t="s">
        <v>41</v>
      </c>
      <c r="AG7" s="150">
        <f t="shared" si="9"/>
        <v>0.4</v>
      </c>
      <c r="AH7" s="158">
        <f t="shared" si="10"/>
        <v>14.2</v>
      </c>
    </row>
    <row r="8" spans="1:34" s="5" customFormat="1" ht="13" x14ac:dyDescent="0.3">
      <c r="A8" s="15">
        <v>37</v>
      </c>
      <c r="C8" s="183">
        <f t="shared" si="11"/>
        <v>45179</v>
      </c>
      <c r="D8" s="184"/>
      <c r="E8" s="17">
        <f t="shared" si="0"/>
        <v>45185</v>
      </c>
      <c r="G8" s="8">
        <v>7</v>
      </c>
      <c r="H8" s="8"/>
      <c r="I8" s="15">
        <v>11</v>
      </c>
      <c r="J8" s="15">
        <v>11</v>
      </c>
      <c r="K8" s="15">
        <v>45</v>
      </c>
      <c r="L8" s="15">
        <v>4</v>
      </c>
      <c r="M8" s="8">
        <f t="shared" si="1"/>
        <v>56</v>
      </c>
      <c r="N8" s="8">
        <f t="shared" si="2"/>
        <v>15</v>
      </c>
      <c r="O8" s="8"/>
      <c r="P8" s="15">
        <v>0</v>
      </c>
      <c r="Q8" s="15">
        <v>0</v>
      </c>
      <c r="R8" s="15">
        <v>7</v>
      </c>
      <c r="S8" s="15">
        <v>7</v>
      </c>
      <c r="T8" s="8">
        <f t="shared" si="3"/>
        <v>7</v>
      </c>
      <c r="U8" s="8">
        <f t="shared" si="4"/>
        <v>7</v>
      </c>
      <c r="V8" s="8"/>
      <c r="W8" s="157">
        <v>15</v>
      </c>
      <c r="X8" s="157">
        <v>12</v>
      </c>
      <c r="Y8" s="157">
        <v>34</v>
      </c>
      <c r="Z8" s="157">
        <v>19</v>
      </c>
      <c r="AA8" s="97">
        <f t="shared" si="5"/>
        <v>49</v>
      </c>
      <c r="AB8" s="97">
        <f t="shared" si="6"/>
        <v>31</v>
      </c>
      <c r="AD8" s="119">
        <f t="shared" si="7"/>
        <v>112</v>
      </c>
      <c r="AE8" s="150">
        <f t="shared" si="8"/>
        <v>0.26785714285714285</v>
      </c>
      <c r="AF8" s="150">
        <f t="shared" ref="AF8" si="12">U8/T8</f>
        <v>1</v>
      </c>
      <c r="AG8" s="150">
        <f t="shared" si="9"/>
        <v>0.63265306122448983</v>
      </c>
      <c r="AH8" s="158">
        <f t="shared" si="10"/>
        <v>16</v>
      </c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13">C9+6</f>
        <v>44827</v>
      </c>
      <c r="F9" s="1"/>
      <c r="G9" s="8">
        <v>5</v>
      </c>
      <c r="H9" s="8"/>
      <c r="I9" s="15">
        <v>36</v>
      </c>
      <c r="J9" s="15">
        <v>6</v>
      </c>
      <c r="K9" s="15">
        <v>140</v>
      </c>
      <c r="L9" s="15">
        <v>12</v>
      </c>
      <c r="M9" s="8">
        <f t="shared" ref="M9:M11" si="14">I9+K9</f>
        <v>176</v>
      </c>
      <c r="N9" s="8">
        <f t="shared" ref="N9:N11" si="15">J9+L9</f>
        <v>18</v>
      </c>
      <c r="O9" s="8"/>
      <c r="P9" s="15">
        <v>0</v>
      </c>
      <c r="Q9" s="15">
        <v>0</v>
      </c>
      <c r="R9" s="15">
        <v>11</v>
      </c>
      <c r="S9" s="15">
        <v>11</v>
      </c>
      <c r="T9" s="8">
        <f t="shared" ref="T9:T11" si="16">P9+R9</f>
        <v>11</v>
      </c>
      <c r="U9" s="8">
        <f t="shared" ref="U9:U11" si="17">Q9+S9</f>
        <v>11</v>
      </c>
      <c r="V9" s="8"/>
      <c r="W9" s="157">
        <v>11</v>
      </c>
      <c r="X9" s="157">
        <v>11</v>
      </c>
      <c r="Y9" s="157">
        <v>30</v>
      </c>
      <c r="Z9" s="157">
        <v>19</v>
      </c>
      <c r="AA9" s="97">
        <f t="shared" ref="AA9:AA11" si="18">W9+Y9</f>
        <v>41</v>
      </c>
      <c r="AB9" s="97">
        <f t="shared" ref="AB9:AB11" si="19">X9+Z9</f>
        <v>30</v>
      </c>
      <c r="AD9" s="119">
        <f t="shared" ref="AD9:AD19" si="20">SUM(AA9,T9,M9)</f>
        <v>228</v>
      </c>
      <c r="AE9" s="150">
        <f>N9/M9</f>
        <v>0.10227272727272728</v>
      </c>
      <c r="AF9" s="150">
        <f>U9/T9</f>
        <v>1</v>
      </c>
      <c r="AG9" s="150">
        <f>AB9/AA9</f>
        <v>0.73170731707317072</v>
      </c>
      <c r="AH9" s="158">
        <f t="shared" ref="AH9:AH28" si="21">AD9/G9</f>
        <v>45.6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13"/>
        <v>44834</v>
      </c>
      <c r="F10" s="1"/>
      <c r="G10" s="8">
        <v>5</v>
      </c>
      <c r="H10" s="8"/>
      <c r="I10" s="15">
        <v>17</v>
      </c>
      <c r="J10" s="15">
        <v>2</v>
      </c>
      <c r="K10" s="15">
        <v>92</v>
      </c>
      <c r="L10" s="15">
        <v>19</v>
      </c>
      <c r="M10" s="8">
        <f t="shared" si="14"/>
        <v>109</v>
      </c>
      <c r="N10" s="8">
        <f t="shared" si="15"/>
        <v>21</v>
      </c>
      <c r="O10" s="8"/>
      <c r="P10" s="15">
        <v>1</v>
      </c>
      <c r="Q10" s="15">
        <v>1</v>
      </c>
      <c r="R10" s="15">
        <v>11</v>
      </c>
      <c r="S10" s="15">
        <v>10</v>
      </c>
      <c r="T10" s="8">
        <f t="shared" si="16"/>
        <v>12</v>
      </c>
      <c r="U10" s="8">
        <f t="shared" si="17"/>
        <v>11</v>
      </c>
      <c r="V10" s="8"/>
      <c r="W10" s="157">
        <v>3</v>
      </c>
      <c r="X10" s="157">
        <v>1</v>
      </c>
      <c r="Y10" s="157">
        <v>50</v>
      </c>
      <c r="Z10" s="157">
        <v>32</v>
      </c>
      <c r="AA10" s="97">
        <f t="shared" si="18"/>
        <v>53</v>
      </c>
      <c r="AB10" s="97">
        <f t="shared" si="19"/>
        <v>33</v>
      </c>
      <c r="AD10" s="119">
        <f t="shared" si="20"/>
        <v>174</v>
      </c>
      <c r="AE10" s="150">
        <f t="shared" ref="AE10:AE11" si="22">N10/M10</f>
        <v>0.19266055045871561</v>
      </c>
      <c r="AF10" s="150">
        <f t="shared" ref="AF10:AF11" si="23">U10/T10</f>
        <v>0.91666666666666663</v>
      </c>
      <c r="AG10" s="150">
        <f t="shared" ref="AG10:AG11" si="24">AB10/AA10</f>
        <v>0.62264150943396224</v>
      </c>
      <c r="AH10" s="158">
        <f t="shared" si="21"/>
        <v>34.799999999999997</v>
      </c>
    </row>
    <row r="11" spans="1:34" ht="13" x14ac:dyDescent="0.3">
      <c r="A11" s="1">
        <v>40</v>
      </c>
      <c r="B11" s="1"/>
      <c r="C11" s="3">
        <f t="shared" ref="C11:C17" si="25">C10+7</f>
        <v>44835</v>
      </c>
      <c r="D11" s="2" t="s">
        <v>41</v>
      </c>
      <c r="E11" s="3">
        <f t="shared" si="13"/>
        <v>44841</v>
      </c>
      <c r="F11" s="1"/>
      <c r="G11" s="8">
        <v>5</v>
      </c>
      <c r="H11" s="8"/>
      <c r="I11" s="15">
        <v>13</v>
      </c>
      <c r="J11" s="15">
        <v>2</v>
      </c>
      <c r="K11" s="15">
        <v>124</v>
      </c>
      <c r="L11" s="15">
        <v>27</v>
      </c>
      <c r="M11" s="8">
        <f t="shared" si="14"/>
        <v>137</v>
      </c>
      <c r="N11" s="8">
        <f t="shared" si="15"/>
        <v>29</v>
      </c>
      <c r="O11" s="8"/>
      <c r="P11" s="15">
        <v>0</v>
      </c>
      <c r="Q11" s="15">
        <v>0</v>
      </c>
      <c r="R11" s="15">
        <v>29</v>
      </c>
      <c r="S11" s="15">
        <v>26</v>
      </c>
      <c r="T11" s="8">
        <f t="shared" si="16"/>
        <v>29</v>
      </c>
      <c r="U11" s="8">
        <f t="shared" si="17"/>
        <v>26</v>
      </c>
      <c r="V11" s="8"/>
      <c r="W11" s="157">
        <v>1</v>
      </c>
      <c r="X11" s="157">
        <v>0</v>
      </c>
      <c r="Y11" s="157">
        <v>34</v>
      </c>
      <c r="Z11" s="157">
        <v>21</v>
      </c>
      <c r="AA11" s="97">
        <f t="shared" si="18"/>
        <v>35</v>
      </c>
      <c r="AB11" s="97">
        <f t="shared" si="19"/>
        <v>21</v>
      </c>
      <c r="AD11" s="119">
        <f t="shared" si="20"/>
        <v>201</v>
      </c>
      <c r="AE11" s="150">
        <f t="shared" si="22"/>
        <v>0.21167883211678831</v>
      </c>
      <c r="AF11" s="150">
        <f t="shared" si="23"/>
        <v>0.89655172413793105</v>
      </c>
      <c r="AG11" s="150">
        <f t="shared" si="24"/>
        <v>0.6</v>
      </c>
      <c r="AH11" s="158">
        <f t="shared" si="21"/>
        <v>40.200000000000003</v>
      </c>
    </row>
    <row r="12" spans="1:34" ht="13" x14ac:dyDescent="0.3">
      <c r="A12" s="1">
        <v>41</v>
      </c>
      <c r="B12" s="5"/>
      <c r="C12" s="3">
        <f t="shared" si="25"/>
        <v>44842</v>
      </c>
      <c r="D12" s="2" t="s">
        <v>41</v>
      </c>
      <c r="E12" s="3">
        <f t="shared" ref="E12:E16" si="26">C12+6</f>
        <v>44848</v>
      </c>
      <c r="F12" s="1"/>
      <c r="G12" s="8">
        <v>5</v>
      </c>
      <c r="H12" s="8"/>
      <c r="I12" s="15">
        <v>7</v>
      </c>
      <c r="J12" s="15">
        <v>0</v>
      </c>
      <c r="K12" s="15">
        <v>140</v>
      </c>
      <c r="L12" s="15">
        <v>28</v>
      </c>
      <c r="M12" s="8">
        <f t="shared" ref="M12:M17" si="27">I12+K12</f>
        <v>147</v>
      </c>
      <c r="N12" s="8">
        <f t="shared" ref="N12:N17" si="28">J12+L12</f>
        <v>28</v>
      </c>
      <c r="O12" s="8"/>
      <c r="P12" s="15">
        <v>2</v>
      </c>
      <c r="Q12" s="15">
        <v>2</v>
      </c>
      <c r="R12" s="15">
        <v>25</v>
      </c>
      <c r="S12" s="15">
        <v>22</v>
      </c>
      <c r="T12" s="8">
        <f t="shared" ref="T12:T17" si="29">P12+R12</f>
        <v>27</v>
      </c>
      <c r="U12" s="8">
        <f t="shared" ref="U12:U17" si="30">Q12+S12</f>
        <v>24</v>
      </c>
      <c r="V12" s="8"/>
      <c r="W12" s="157">
        <v>2</v>
      </c>
      <c r="X12" s="157">
        <v>1</v>
      </c>
      <c r="Y12" s="157">
        <v>95</v>
      </c>
      <c r="Z12" s="157">
        <v>56</v>
      </c>
      <c r="AA12" s="97">
        <f t="shared" ref="AA12:AA17" si="31">W12+Y12</f>
        <v>97</v>
      </c>
      <c r="AB12" s="97">
        <f t="shared" ref="AB12:AB17" si="32">X12+Z12</f>
        <v>57</v>
      </c>
      <c r="AD12" s="119">
        <f t="shared" si="20"/>
        <v>271</v>
      </c>
      <c r="AE12" s="150">
        <f t="shared" ref="AE12:AE19" si="33">N12/M12</f>
        <v>0.19047619047619047</v>
      </c>
      <c r="AF12" s="150">
        <f t="shared" ref="AF12:AF19" si="34">U12/T12</f>
        <v>0.88888888888888884</v>
      </c>
      <c r="AG12" s="150">
        <f t="shared" ref="AG12:AG19" si="35">AB12/AA12</f>
        <v>0.58762886597938147</v>
      </c>
      <c r="AH12" s="158">
        <f t="shared" ref="AH12:AH19" si="36">AD12/G12</f>
        <v>54.2</v>
      </c>
    </row>
    <row r="13" spans="1:34" ht="13" x14ac:dyDescent="0.3">
      <c r="A13" s="1">
        <v>42</v>
      </c>
      <c r="B13" s="5"/>
      <c r="C13" s="3">
        <f t="shared" si="25"/>
        <v>44849</v>
      </c>
      <c r="D13" s="2" t="s">
        <v>41</v>
      </c>
      <c r="E13" s="3">
        <f t="shared" si="26"/>
        <v>44855</v>
      </c>
      <c r="F13" s="1"/>
      <c r="G13" s="8">
        <v>5</v>
      </c>
      <c r="H13" s="8"/>
      <c r="I13" s="15">
        <v>4</v>
      </c>
      <c r="J13" s="15">
        <v>1</v>
      </c>
      <c r="K13" s="15">
        <v>53</v>
      </c>
      <c r="L13" s="15">
        <v>5</v>
      </c>
      <c r="M13" s="8">
        <f t="shared" si="27"/>
        <v>57</v>
      </c>
      <c r="N13" s="8">
        <f t="shared" si="28"/>
        <v>6</v>
      </c>
      <c r="O13" s="8"/>
      <c r="P13" s="15">
        <v>4</v>
      </c>
      <c r="Q13" s="15">
        <v>4</v>
      </c>
      <c r="R13" s="15">
        <v>12</v>
      </c>
      <c r="S13" s="15">
        <v>11</v>
      </c>
      <c r="T13" s="8">
        <f t="shared" si="29"/>
        <v>16</v>
      </c>
      <c r="U13" s="8">
        <f t="shared" si="30"/>
        <v>15</v>
      </c>
      <c r="V13" s="8"/>
      <c r="W13" s="157">
        <v>2</v>
      </c>
      <c r="X13" s="157">
        <v>2</v>
      </c>
      <c r="Y13" s="157">
        <v>24</v>
      </c>
      <c r="Z13" s="157">
        <v>14</v>
      </c>
      <c r="AA13" s="97">
        <f t="shared" si="31"/>
        <v>26</v>
      </c>
      <c r="AB13" s="97">
        <f t="shared" si="32"/>
        <v>16</v>
      </c>
      <c r="AD13" s="119">
        <f t="shared" si="20"/>
        <v>99</v>
      </c>
      <c r="AE13" s="150">
        <f t="shared" si="33"/>
        <v>0.10526315789473684</v>
      </c>
      <c r="AF13" s="150">
        <f t="shared" si="34"/>
        <v>0.9375</v>
      </c>
      <c r="AG13" s="150">
        <f t="shared" si="35"/>
        <v>0.61538461538461542</v>
      </c>
      <c r="AH13" s="158">
        <f t="shared" si="36"/>
        <v>19.8</v>
      </c>
    </row>
    <row r="14" spans="1:34" ht="13" x14ac:dyDescent="0.3">
      <c r="A14" s="1">
        <v>43</v>
      </c>
      <c r="B14" s="1"/>
      <c r="C14" s="3">
        <f t="shared" si="25"/>
        <v>44856</v>
      </c>
      <c r="D14" s="2" t="s">
        <v>41</v>
      </c>
      <c r="E14" s="3">
        <f t="shared" si="26"/>
        <v>44862</v>
      </c>
      <c r="F14" s="1"/>
      <c r="G14" s="8"/>
      <c r="H14" s="8"/>
      <c r="I14" s="15"/>
      <c r="J14" s="15"/>
      <c r="K14" s="15"/>
      <c r="L14" s="15"/>
      <c r="M14" s="8">
        <f t="shared" si="27"/>
        <v>0</v>
      </c>
      <c r="N14" s="8">
        <f t="shared" si="28"/>
        <v>0</v>
      </c>
      <c r="O14" s="8"/>
      <c r="P14" s="15"/>
      <c r="Q14" s="15"/>
      <c r="R14" s="15"/>
      <c r="S14" s="15"/>
      <c r="T14" s="8">
        <f t="shared" si="29"/>
        <v>0</v>
      </c>
      <c r="U14" s="8">
        <f t="shared" si="30"/>
        <v>0</v>
      </c>
      <c r="V14" s="8"/>
      <c r="W14" s="157"/>
      <c r="X14" s="157"/>
      <c r="Y14" s="157"/>
      <c r="Z14" s="157"/>
      <c r="AA14" s="97">
        <f t="shared" si="31"/>
        <v>0</v>
      </c>
      <c r="AB14" s="97">
        <f t="shared" si="32"/>
        <v>0</v>
      </c>
      <c r="AD14" s="119">
        <f t="shared" si="20"/>
        <v>0</v>
      </c>
      <c r="AE14" s="150" t="e">
        <f t="shared" si="33"/>
        <v>#DIV/0!</v>
      </c>
      <c r="AF14" s="150" t="e">
        <f t="shared" si="34"/>
        <v>#DIV/0!</v>
      </c>
      <c r="AG14" s="150" t="e">
        <f t="shared" si="35"/>
        <v>#DIV/0!</v>
      </c>
      <c r="AH14" s="158" t="e">
        <f t="shared" si="36"/>
        <v>#DIV/0!</v>
      </c>
    </row>
    <row r="15" spans="1:34" ht="13" x14ac:dyDescent="0.3">
      <c r="A15" s="1">
        <v>44</v>
      </c>
      <c r="B15" s="1"/>
      <c r="C15" s="3">
        <f t="shared" si="25"/>
        <v>44863</v>
      </c>
      <c r="D15" s="2" t="s">
        <v>41</v>
      </c>
      <c r="E15" s="3">
        <f t="shared" si="26"/>
        <v>44869</v>
      </c>
      <c r="F15" s="1"/>
      <c r="G15" s="8"/>
      <c r="H15" s="8"/>
      <c r="I15" s="15"/>
      <c r="J15" s="15"/>
      <c r="K15" s="15"/>
      <c r="L15" s="15"/>
      <c r="M15" s="8">
        <f t="shared" si="27"/>
        <v>0</v>
      </c>
      <c r="N15" s="8">
        <f t="shared" si="28"/>
        <v>0</v>
      </c>
      <c r="O15" s="8"/>
      <c r="P15" s="15"/>
      <c r="Q15" s="15"/>
      <c r="R15" s="15"/>
      <c r="S15" s="15"/>
      <c r="T15" s="8">
        <f t="shared" si="29"/>
        <v>0</v>
      </c>
      <c r="U15" s="8">
        <f t="shared" si="30"/>
        <v>0</v>
      </c>
      <c r="V15" s="8"/>
      <c r="W15" s="157"/>
      <c r="X15" s="157"/>
      <c r="Y15" s="157"/>
      <c r="Z15" s="157"/>
      <c r="AA15" s="97">
        <f t="shared" si="31"/>
        <v>0</v>
      </c>
      <c r="AB15" s="97">
        <f t="shared" si="32"/>
        <v>0</v>
      </c>
      <c r="AD15" s="119">
        <f t="shared" si="20"/>
        <v>0</v>
      </c>
      <c r="AE15" s="150" t="e">
        <f t="shared" si="33"/>
        <v>#DIV/0!</v>
      </c>
      <c r="AF15" s="150" t="e">
        <f t="shared" si="34"/>
        <v>#DIV/0!</v>
      </c>
      <c r="AG15" s="150" t="e">
        <f t="shared" si="35"/>
        <v>#DIV/0!</v>
      </c>
      <c r="AH15" s="158" t="e">
        <f t="shared" si="36"/>
        <v>#DIV/0!</v>
      </c>
    </row>
    <row r="16" spans="1:34" ht="13" x14ac:dyDescent="0.3">
      <c r="A16" s="1">
        <v>45</v>
      </c>
      <c r="B16" s="1"/>
      <c r="C16" s="3">
        <f t="shared" si="25"/>
        <v>44870</v>
      </c>
      <c r="D16" s="2" t="s">
        <v>41</v>
      </c>
      <c r="E16" s="3">
        <f t="shared" si="26"/>
        <v>44876</v>
      </c>
      <c r="F16" s="1"/>
      <c r="G16" s="8"/>
      <c r="H16" s="8"/>
      <c r="I16" s="15"/>
      <c r="J16" s="15"/>
      <c r="K16" s="15"/>
      <c r="L16" s="15"/>
      <c r="M16" s="8">
        <f t="shared" si="27"/>
        <v>0</v>
      </c>
      <c r="N16" s="8">
        <f t="shared" si="28"/>
        <v>0</v>
      </c>
      <c r="O16" s="1"/>
      <c r="P16" s="15"/>
      <c r="Q16" s="15"/>
      <c r="R16" s="15"/>
      <c r="S16" s="15"/>
      <c r="T16" s="8">
        <f t="shared" si="29"/>
        <v>0</v>
      </c>
      <c r="U16" s="8">
        <f t="shared" si="30"/>
        <v>0</v>
      </c>
      <c r="V16" s="1"/>
      <c r="W16" s="157"/>
      <c r="X16" s="157"/>
      <c r="Y16" s="157"/>
      <c r="Z16" s="157"/>
      <c r="AA16" s="97">
        <f t="shared" si="31"/>
        <v>0</v>
      </c>
      <c r="AB16" s="97">
        <f t="shared" si="32"/>
        <v>0</v>
      </c>
      <c r="AD16" s="119">
        <f t="shared" si="20"/>
        <v>0</v>
      </c>
      <c r="AE16" s="150" t="e">
        <f t="shared" si="33"/>
        <v>#DIV/0!</v>
      </c>
      <c r="AF16" s="150" t="e">
        <f t="shared" si="34"/>
        <v>#DIV/0!</v>
      </c>
      <c r="AG16" s="150" t="e">
        <f t="shared" si="35"/>
        <v>#DIV/0!</v>
      </c>
      <c r="AH16" s="158" t="e">
        <f t="shared" si="36"/>
        <v>#DIV/0!</v>
      </c>
    </row>
    <row r="17" spans="1:34" ht="13" x14ac:dyDescent="0.3">
      <c r="A17" s="1">
        <v>46</v>
      </c>
      <c r="B17" s="5"/>
      <c r="C17" s="3">
        <f t="shared" si="25"/>
        <v>44877</v>
      </c>
      <c r="D17" s="2" t="s">
        <v>41</v>
      </c>
      <c r="E17" s="3">
        <f t="shared" ref="E17" si="37">C17+6</f>
        <v>44883</v>
      </c>
      <c r="F17" s="1"/>
      <c r="G17" s="8"/>
      <c r="H17" s="8"/>
      <c r="I17" s="15"/>
      <c r="J17" s="15"/>
      <c r="K17" s="15"/>
      <c r="L17" s="15"/>
      <c r="M17" s="8">
        <f t="shared" si="27"/>
        <v>0</v>
      </c>
      <c r="N17" s="8">
        <f t="shared" si="28"/>
        <v>0</v>
      </c>
      <c r="O17" s="1"/>
      <c r="P17" s="15"/>
      <c r="Q17" s="15"/>
      <c r="R17" s="15"/>
      <c r="S17" s="15"/>
      <c r="T17" s="8">
        <f t="shared" si="29"/>
        <v>0</v>
      </c>
      <c r="U17" s="8">
        <f t="shared" si="30"/>
        <v>0</v>
      </c>
      <c r="V17" s="1"/>
      <c r="W17" s="157"/>
      <c r="X17" s="157"/>
      <c r="Y17" s="157"/>
      <c r="Z17" s="157"/>
      <c r="AA17" s="97">
        <f t="shared" si="31"/>
        <v>0</v>
      </c>
      <c r="AB17" s="97">
        <f t="shared" si="32"/>
        <v>0</v>
      </c>
      <c r="AD17" s="119">
        <f t="shared" si="20"/>
        <v>0</v>
      </c>
      <c r="AE17" s="150" t="e">
        <f t="shared" si="33"/>
        <v>#DIV/0!</v>
      </c>
      <c r="AF17" s="150" t="e">
        <f t="shared" si="34"/>
        <v>#DIV/0!</v>
      </c>
      <c r="AG17" s="150" t="e">
        <f t="shared" si="35"/>
        <v>#DIV/0!</v>
      </c>
      <c r="AH17" s="158" t="e">
        <f t="shared" si="36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D18" s="119"/>
      <c r="AE18" s="160"/>
      <c r="AF18" s="160"/>
      <c r="AG18" s="160"/>
      <c r="AH18" s="167"/>
    </row>
    <row r="19" spans="1:34" ht="13" x14ac:dyDescent="0.3">
      <c r="A19" s="1"/>
      <c r="B19" s="1"/>
      <c r="C19" s="3"/>
      <c r="D19" s="2"/>
      <c r="E19" s="98" t="s">
        <v>153</v>
      </c>
      <c r="F19" s="1"/>
      <c r="G19" s="26">
        <f>SUM(G5:G18)</f>
        <v>40</v>
      </c>
      <c r="H19" s="26"/>
      <c r="I19" s="26">
        <f t="shared" ref="I19:AB19" si="38">SUM(I5:I18)</f>
        <v>96</v>
      </c>
      <c r="J19" s="26">
        <f t="shared" si="38"/>
        <v>22</v>
      </c>
      <c r="K19" s="26">
        <f t="shared" si="38"/>
        <v>694</v>
      </c>
      <c r="L19" s="26">
        <f t="shared" si="38"/>
        <v>99</v>
      </c>
      <c r="M19" s="26">
        <f t="shared" si="38"/>
        <v>790</v>
      </c>
      <c r="N19" s="26">
        <f t="shared" si="38"/>
        <v>121</v>
      </c>
      <c r="O19" s="26"/>
      <c r="P19" s="26">
        <f t="shared" si="38"/>
        <v>7</v>
      </c>
      <c r="Q19" s="26">
        <f t="shared" si="38"/>
        <v>7</v>
      </c>
      <c r="R19" s="26">
        <f t="shared" si="38"/>
        <v>95</v>
      </c>
      <c r="S19" s="26">
        <f t="shared" si="38"/>
        <v>87</v>
      </c>
      <c r="T19" s="26">
        <f t="shared" si="38"/>
        <v>102</v>
      </c>
      <c r="U19" s="26">
        <f t="shared" si="38"/>
        <v>94</v>
      </c>
      <c r="V19" s="26"/>
      <c r="W19" s="26">
        <f t="shared" si="38"/>
        <v>36</v>
      </c>
      <c r="X19" s="26">
        <f t="shared" si="38"/>
        <v>29</v>
      </c>
      <c r="Y19" s="26">
        <f t="shared" si="38"/>
        <v>312</v>
      </c>
      <c r="Z19" s="26">
        <f t="shared" si="38"/>
        <v>178</v>
      </c>
      <c r="AA19" s="26">
        <f t="shared" si="38"/>
        <v>348</v>
      </c>
      <c r="AB19" s="26">
        <f t="shared" si="38"/>
        <v>207</v>
      </c>
      <c r="AD19" s="119">
        <f t="shared" si="20"/>
        <v>1240</v>
      </c>
      <c r="AE19" s="150">
        <f t="shared" si="33"/>
        <v>0.15316455696202533</v>
      </c>
      <c r="AF19" s="150">
        <f t="shared" si="34"/>
        <v>0.92156862745098034</v>
      </c>
      <c r="AG19" s="150">
        <f t="shared" si="35"/>
        <v>0.59482758620689657</v>
      </c>
      <c r="AH19" s="158">
        <f t="shared" si="36"/>
        <v>31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9"/>
      <c r="AE20" s="150"/>
      <c r="AF20" s="150"/>
      <c r="AG20" s="150"/>
      <c r="AH20" s="158"/>
    </row>
    <row r="21" spans="1:34" ht="15" x14ac:dyDescent="0.3">
      <c r="A21" s="85" t="s">
        <v>154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34">
        <f t="shared" ref="AD21:AD28" si="39">SUM(AA21,T21,M21)</f>
        <v>2557</v>
      </c>
      <c r="AE21" s="150"/>
      <c r="AF21" s="150"/>
      <c r="AG21" s="150"/>
      <c r="AH21" s="158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4">
        <f t="shared" si="39"/>
        <v>3900</v>
      </c>
      <c r="AH22" s="158">
        <f t="shared" si="21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4">
        <f t="shared" si="39"/>
        <v>440</v>
      </c>
      <c r="AH23" s="158">
        <f t="shared" si="21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4">
        <f t="shared" si="39"/>
        <v>2459</v>
      </c>
      <c r="AH24" s="158">
        <f t="shared" si="21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4">
        <f t="shared" si="39"/>
        <v>2197</v>
      </c>
      <c r="AH25" s="158">
        <f t="shared" si="21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4">
        <f t="shared" si="39"/>
        <v>2707</v>
      </c>
      <c r="AH26" s="158">
        <f t="shared" si="21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4">
        <f t="shared" si="39"/>
        <v>1025</v>
      </c>
      <c r="AH27" s="158">
        <f t="shared" si="21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4">
        <f t="shared" si="39"/>
        <v>2649</v>
      </c>
      <c r="AH28" s="158">
        <f t="shared" si="21"/>
        <v>39.537313432835823</v>
      </c>
    </row>
    <row r="29" spans="1:34" ht="13" x14ac:dyDescent="0.3">
      <c r="A29" s="85"/>
      <c r="B29" s="98"/>
      <c r="C29" s="98"/>
      <c r="D29" s="98"/>
      <c r="E29" s="98" t="s">
        <v>133</v>
      </c>
      <c r="F29" s="8"/>
      <c r="G29" s="9">
        <f>AVERAGE(G21:G28)</f>
        <v>49.375</v>
      </c>
      <c r="H29" s="9"/>
      <c r="I29" s="9">
        <f t="shared" ref="I29:AB29" si="40">AVERAGE(I21:I28)</f>
        <v>383.75</v>
      </c>
      <c r="J29" s="9">
        <f t="shared" si="40"/>
        <v>26.625</v>
      </c>
      <c r="K29" s="9">
        <f t="shared" si="40"/>
        <v>1010.625</v>
      </c>
      <c r="L29" s="9">
        <f t="shared" si="40"/>
        <v>137.375</v>
      </c>
      <c r="M29" s="9">
        <f t="shared" si="40"/>
        <v>1394.25</v>
      </c>
      <c r="N29" s="9">
        <f t="shared" si="40"/>
        <v>164</v>
      </c>
      <c r="O29" s="9"/>
      <c r="P29" s="9">
        <f t="shared" si="40"/>
        <v>56.625</v>
      </c>
      <c r="Q29" s="9">
        <f t="shared" si="40"/>
        <v>53</v>
      </c>
      <c r="R29" s="9">
        <f t="shared" si="40"/>
        <v>180.125</v>
      </c>
      <c r="S29" s="9">
        <f t="shared" si="40"/>
        <v>156.75</v>
      </c>
      <c r="T29" s="9">
        <f t="shared" si="40"/>
        <v>236.75</v>
      </c>
      <c r="U29" s="9">
        <f t="shared" si="40"/>
        <v>209.75</v>
      </c>
      <c r="V29" s="9"/>
      <c r="W29" s="9">
        <f t="shared" si="40"/>
        <v>31.375</v>
      </c>
      <c r="X29" s="9">
        <f t="shared" si="40"/>
        <v>21.75</v>
      </c>
      <c r="Y29" s="9">
        <f t="shared" si="40"/>
        <v>579.875</v>
      </c>
      <c r="Z29" s="9">
        <f t="shared" si="40"/>
        <v>319.375</v>
      </c>
      <c r="AA29" s="9">
        <f t="shared" si="40"/>
        <v>610.75</v>
      </c>
      <c r="AB29" s="9">
        <f t="shared" si="40"/>
        <v>341.125</v>
      </c>
      <c r="AD29" s="134"/>
      <c r="AH29" s="158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9">
        <f>AVERAGE(AH22:AH28)</f>
        <v>45.357864744621807</v>
      </c>
    </row>
    <row r="31" spans="1:34" x14ac:dyDescent="0.25">
      <c r="A31" s="101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1"/>
      <c r="E32" s="10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1" t="s">
        <v>38</v>
      </c>
      <c r="B33" s="101"/>
      <c r="C33" s="101"/>
      <c r="D33" s="101"/>
      <c r="E33" s="101"/>
      <c r="AA33" s="102"/>
    </row>
    <row r="34" spans="1:27" x14ac:dyDescent="0.25">
      <c r="A34" s="41" t="s">
        <v>105</v>
      </c>
      <c r="B34" s="101"/>
      <c r="C34" s="101"/>
      <c r="D34" s="101"/>
      <c r="E34" s="101"/>
    </row>
    <row r="35" spans="1:27" x14ac:dyDescent="0.25">
      <c r="A35" s="16" t="s">
        <v>165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6"/>
  <sheetViews>
    <sheetView zoomScale="130" zoomScaleNormal="130" workbookViewId="0">
      <selection activeCell="W11" sqref="W11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143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3"/>
      <c r="N2" s="11" t="s">
        <v>18</v>
      </c>
      <c r="O2" s="11"/>
      <c r="P2" s="11"/>
      <c r="Q2" s="11"/>
      <c r="R2" s="11"/>
      <c r="S2" s="11"/>
      <c r="T2" s="5"/>
      <c r="U2" s="206" t="s">
        <v>19</v>
      </c>
      <c r="V2" s="206"/>
      <c r="W2" s="104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5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6"/>
      <c r="N4" s="13" t="s">
        <v>30</v>
      </c>
      <c r="O4" s="13" t="s">
        <v>150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>
        <v>34</v>
      </c>
      <c r="H5" s="9">
        <v>5</v>
      </c>
      <c r="I5" s="9">
        <v>143</v>
      </c>
      <c r="J5" s="9">
        <v>4</v>
      </c>
      <c r="K5" s="8">
        <f t="shared" ref="K5:L11" si="0">G5+I5</f>
        <v>177</v>
      </c>
      <c r="L5" s="8">
        <f t="shared" si="0"/>
        <v>9</v>
      </c>
      <c r="M5" s="107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2</v>
      </c>
      <c r="V5" s="9">
        <v>2</v>
      </c>
      <c r="W5" s="4"/>
      <c r="X5" s="6">
        <f>U5+R5+K5</f>
        <v>179</v>
      </c>
      <c r="Z5" s="150">
        <f>L5/K5</f>
        <v>5.0847457627118647E-2</v>
      </c>
      <c r="AA5" s="150"/>
      <c r="AB5" s="150">
        <f>V5/U5</f>
        <v>1</v>
      </c>
    </row>
    <row r="6" spans="1:28" ht="13" x14ac:dyDescent="0.3">
      <c r="A6" s="15">
        <v>37</v>
      </c>
      <c r="C6" s="19">
        <f t="shared" ref="C6:C11" si="2">C5+7</f>
        <v>38240</v>
      </c>
      <c r="D6" s="18" t="s">
        <v>41</v>
      </c>
      <c r="E6" s="19">
        <f t="shared" ref="E6:E11" si="3">E5+7</f>
        <v>38246</v>
      </c>
      <c r="G6" s="9">
        <v>42</v>
      </c>
      <c r="H6" s="9">
        <v>9</v>
      </c>
      <c r="I6" s="9">
        <v>497</v>
      </c>
      <c r="J6" s="9">
        <v>22</v>
      </c>
      <c r="K6" s="8">
        <f t="shared" si="0"/>
        <v>539</v>
      </c>
      <c r="L6" s="8">
        <f t="shared" si="0"/>
        <v>31</v>
      </c>
      <c r="M6" s="107"/>
      <c r="N6" s="9">
        <v>0</v>
      </c>
      <c r="O6" s="9">
        <v>0</v>
      </c>
      <c r="P6" s="9">
        <v>0</v>
      </c>
      <c r="Q6" s="9">
        <v>0</v>
      </c>
      <c r="R6" s="9">
        <f t="shared" ref="R6:R11" si="4">N6+P6</f>
        <v>0</v>
      </c>
      <c r="S6" s="8">
        <f t="shared" si="1"/>
        <v>0</v>
      </c>
      <c r="T6" s="9"/>
      <c r="U6" s="9">
        <v>2</v>
      </c>
      <c r="V6" s="9">
        <v>2</v>
      </c>
      <c r="W6" s="4"/>
      <c r="X6" s="6">
        <f t="shared" ref="X6:X11" si="5">U6+R6+K6</f>
        <v>541</v>
      </c>
      <c r="Z6" s="150">
        <f t="shared" ref="Z6:Z33" si="6">L6/K6</f>
        <v>5.7513914656771803E-2</v>
      </c>
      <c r="AA6" s="150"/>
      <c r="AB6" s="150">
        <f t="shared" ref="AB6:AB33" si="7">V6/U6</f>
        <v>1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137</v>
      </c>
      <c r="H7" s="9">
        <v>29</v>
      </c>
      <c r="I7" s="9">
        <v>702</v>
      </c>
      <c r="J7" s="9">
        <v>38</v>
      </c>
      <c r="K7" s="9">
        <f t="shared" si="0"/>
        <v>839</v>
      </c>
      <c r="L7" s="8">
        <f t="shared" si="0"/>
        <v>67</v>
      </c>
      <c r="M7" s="107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3</v>
      </c>
      <c r="V7" s="9">
        <v>2</v>
      </c>
      <c r="W7" s="4"/>
      <c r="X7" s="6">
        <f t="shared" si="5"/>
        <v>842</v>
      </c>
      <c r="Z7" s="150">
        <f t="shared" si="6"/>
        <v>7.9856972586412389E-2</v>
      </c>
      <c r="AA7" s="150"/>
      <c r="AB7" s="150">
        <f t="shared" si="7"/>
        <v>0.66666666666666663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178</v>
      </c>
      <c r="H8" s="9">
        <v>27</v>
      </c>
      <c r="I8" s="9">
        <v>675</v>
      </c>
      <c r="J8" s="9">
        <v>49</v>
      </c>
      <c r="K8" s="8">
        <f t="shared" si="0"/>
        <v>853</v>
      </c>
      <c r="L8" s="8">
        <f t="shared" si="0"/>
        <v>76</v>
      </c>
      <c r="M8" s="107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7</v>
      </c>
      <c r="V8" s="9">
        <v>5</v>
      </c>
      <c r="W8" s="4"/>
      <c r="X8" s="6">
        <f t="shared" si="5"/>
        <v>860</v>
      </c>
      <c r="Z8" s="150">
        <f t="shared" si="6"/>
        <v>8.9097303634232128E-2</v>
      </c>
      <c r="AA8" s="150"/>
      <c r="AB8" s="150">
        <f t="shared" si="7"/>
        <v>0.7142857142857143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9">
        <v>123</v>
      </c>
      <c r="H9" s="9">
        <v>17</v>
      </c>
      <c r="I9" s="9">
        <v>345</v>
      </c>
      <c r="J9" s="9">
        <v>38</v>
      </c>
      <c r="K9" s="8">
        <f t="shared" si="0"/>
        <v>468</v>
      </c>
      <c r="L9" s="8">
        <f t="shared" si="0"/>
        <v>55</v>
      </c>
      <c r="M9" s="107"/>
      <c r="N9" s="9">
        <v>0</v>
      </c>
      <c r="O9" s="9">
        <v>0</v>
      </c>
      <c r="P9" s="9">
        <v>2</v>
      </c>
      <c r="Q9" s="9">
        <v>2</v>
      </c>
      <c r="R9" s="9">
        <f t="shared" si="4"/>
        <v>2</v>
      </c>
      <c r="S9" s="8">
        <f t="shared" ref="S9:S11" si="8">O9+Q9</f>
        <v>2</v>
      </c>
      <c r="T9" s="9"/>
      <c r="U9" s="9">
        <v>4</v>
      </c>
      <c r="V9" s="9">
        <v>3</v>
      </c>
      <c r="W9" s="4"/>
      <c r="X9" s="6">
        <f t="shared" si="5"/>
        <v>474</v>
      </c>
      <c r="Z9" s="150">
        <f t="shared" si="6"/>
        <v>0.11752136752136752</v>
      </c>
      <c r="AA9" s="150">
        <f t="shared" ref="AA9:AA33" si="9">S9/R9</f>
        <v>1</v>
      </c>
      <c r="AB9" s="150">
        <f t="shared" si="7"/>
        <v>0.75</v>
      </c>
    </row>
    <row r="10" spans="1:28" ht="13" x14ac:dyDescent="0.3">
      <c r="A10" s="15">
        <v>41</v>
      </c>
      <c r="C10" s="19">
        <f t="shared" si="2"/>
        <v>38268</v>
      </c>
      <c r="D10" s="18" t="s">
        <v>41</v>
      </c>
      <c r="E10" s="19">
        <f t="shared" si="3"/>
        <v>38274</v>
      </c>
      <c r="G10" s="231">
        <v>104</v>
      </c>
      <c r="H10" s="231">
        <v>12</v>
      </c>
      <c r="I10" s="231">
        <v>604</v>
      </c>
      <c r="J10" s="231">
        <v>95</v>
      </c>
      <c r="K10" s="232">
        <f t="shared" si="0"/>
        <v>708</v>
      </c>
      <c r="L10" s="232">
        <f t="shared" si="0"/>
        <v>107</v>
      </c>
      <c r="M10" s="107"/>
      <c r="N10" s="9">
        <v>2</v>
      </c>
      <c r="O10" s="9">
        <v>2</v>
      </c>
      <c r="P10" s="9">
        <v>28</v>
      </c>
      <c r="Q10" s="9">
        <v>28</v>
      </c>
      <c r="R10" s="9">
        <f t="shared" si="4"/>
        <v>30</v>
      </c>
      <c r="S10" s="8">
        <f t="shared" si="8"/>
        <v>30</v>
      </c>
      <c r="T10" s="9"/>
      <c r="U10" s="9">
        <v>15</v>
      </c>
      <c r="V10" s="9">
        <v>15</v>
      </c>
      <c r="W10" s="4"/>
      <c r="X10" s="6">
        <f t="shared" si="5"/>
        <v>753</v>
      </c>
      <c r="Z10" s="150">
        <f t="shared" si="6"/>
        <v>0.15112994350282485</v>
      </c>
      <c r="AA10" s="150"/>
      <c r="AB10" s="150">
        <f t="shared" si="7"/>
        <v>1</v>
      </c>
    </row>
    <row r="11" spans="1:28" ht="13" x14ac:dyDescent="0.3">
      <c r="A11" s="15">
        <v>42</v>
      </c>
      <c r="C11" s="19">
        <f t="shared" si="2"/>
        <v>38275</v>
      </c>
      <c r="D11" s="18" t="s">
        <v>41</v>
      </c>
      <c r="E11" s="19">
        <f t="shared" si="3"/>
        <v>38281</v>
      </c>
      <c r="G11" s="26">
        <v>0</v>
      </c>
      <c r="H11" s="26">
        <v>0</v>
      </c>
      <c r="I11" s="26">
        <v>20</v>
      </c>
      <c r="J11" s="26">
        <v>3</v>
      </c>
      <c r="K11" s="13">
        <f t="shared" si="0"/>
        <v>20</v>
      </c>
      <c r="L11" s="13">
        <f t="shared" si="0"/>
        <v>3</v>
      </c>
      <c r="M11" s="107"/>
      <c r="N11" s="9">
        <v>0</v>
      </c>
      <c r="O11" s="9">
        <v>0</v>
      </c>
      <c r="P11" s="9">
        <v>0</v>
      </c>
      <c r="Q11" s="9">
        <v>0</v>
      </c>
      <c r="R11" s="9">
        <f t="shared" si="4"/>
        <v>0</v>
      </c>
      <c r="S11" s="8">
        <f t="shared" si="8"/>
        <v>0</v>
      </c>
      <c r="T11" s="9"/>
      <c r="U11" s="9">
        <v>0</v>
      </c>
      <c r="V11" s="9">
        <v>0</v>
      </c>
      <c r="W11" s="4"/>
      <c r="X11" s="6">
        <f t="shared" si="5"/>
        <v>20</v>
      </c>
      <c r="Z11" s="150">
        <f t="shared" si="6"/>
        <v>0.15</v>
      </c>
      <c r="AA11" s="150"/>
      <c r="AB11" s="150" t="e">
        <f t="shared" si="7"/>
        <v>#DIV/0!</v>
      </c>
    </row>
    <row r="12" spans="1:28" ht="13" x14ac:dyDescent="0.3">
      <c r="A12" s="5" t="s">
        <v>151</v>
      </c>
      <c r="B12" s="5"/>
      <c r="C12" s="5"/>
      <c r="D12" s="5"/>
      <c r="E12" s="5"/>
      <c r="F12" s="5"/>
      <c r="G12" s="9">
        <f>SUM(G5:G11)</f>
        <v>618</v>
      </c>
      <c r="H12" s="9">
        <f>SUM(H5:H11)</f>
        <v>99</v>
      </c>
      <c r="I12" s="9">
        <f>SUM(I5:I11)</f>
        <v>2986</v>
      </c>
      <c r="J12" s="9">
        <f>SUM(J5:J11)</f>
        <v>249</v>
      </c>
      <c r="K12" s="9">
        <f>SUM(K5:K11)</f>
        <v>3604</v>
      </c>
      <c r="L12" s="9">
        <f>SUM(L5:L11)</f>
        <v>348</v>
      </c>
      <c r="M12" s="107"/>
      <c r="N12" s="4"/>
      <c r="O12" s="4"/>
      <c r="P12" s="4"/>
      <c r="Q12" s="4"/>
      <c r="R12" s="9"/>
      <c r="S12" s="8"/>
      <c r="T12" s="9"/>
      <c r="U12" s="9"/>
      <c r="V12" s="9"/>
      <c r="W12" s="4"/>
      <c r="X12" s="6"/>
      <c r="Z12" s="150">
        <f t="shared" si="6"/>
        <v>9.6559378468368484E-2</v>
      </c>
      <c r="AA12" s="150"/>
      <c r="AB12" s="150"/>
    </row>
    <row r="13" spans="1:28" ht="13.5" thickBot="1" x14ac:dyDescent="0.35">
      <c r="A13" s="108"/>
      <c r="B13" s="108"/>
      <c r="C13" s="108"/>
      <c r="D13" s="108"/>
      <c r="E13" s="108"/>
      <c r="F13" s="109"/>
      <c r="G13" s="110"/>
      <c r="H13" s="110"/>
      <c r="I13" s="110"/>
      <c r="J13" s="110"/>
      <c r="K13" s="110"/>
      <c r="L13" s="110"/>
      <c r="M13" s="111"/>
      <c r="N13" s="112"/>
      <c r="O13" s="112"/>
      <c r="P13" s="112"/>
      <c r="Q13" s="112"/>
      <c r="R13" s="112"/>
      <c r="S13" s="112"/>
      <c r="T13" s="112"/>
      <c r="U13" s="112"/>
      <c r="V13" s="112"/>
      <c r="W13" s="4"/>
      <c r="X13" s="6"/>
      <c r="Z13" s="150"/>
      <c r="AA13" s="150"/>
      <c r="AB13" s="150"/>
    </row>
    <row r="14" spans="1:28" ht="13.5" thickTop="1" x14ac:dyDescent="0.3">
      <c r="A14" s="15">
        <v>43</v>
      </c>
      <c r="C14" s="17">
        <v>38647</v>
      </c>
      <c r="D14" s="18" t="s">
        <v>41</v>
      </c>
      <c r="E14" s="19">
        <v>38653</v>
      </c>
      <c r="G14" s="8"/>
      <c r="H14" s="113"/>
      <c r="I14" s="113"/>
      <c r="J14" s="113"/>
      <c r="K14" s="9">
        <f>G14+I14</f>
        <v>0</v>
      </c>
      <c r="L14" s="9">
        <f>H14+J14</f>
        <v>0</v>
      </c>
      <c r="M14" s="114"/>
      <c r="N14" s="9"/>
      <c r="O14" s="8"/>
      <c r="P14" s="113"/>
      <c r="Q14" s="9"/>
      <c r="R14" s="9">
        <f t="shared" ref="R14:S22" si="10">N14+P14</f>
        <v>0</v>
      </c>
      <c r="S14" s="9">
        <f t="shared" si="10"/>
        <v>0</v>
      </c>
      <c r="T14" s="4"/>
      <c r="U14" s="9"/>
      <c r="V14" s="8"/>
      <c r="W14" s="4"/>
      <c r="X14" s="6">
        <f t="shared" ref="X14:X33" si="11">U14+R14+K14</f>
        <v>0</v>
      </c>
      <c r="Z14" s="150" t="e">
        <f t="shared" si="6"/>
        <v>#DIV/0!</v>
      </c>
      <c r="AA14" s="150" t="e">
        <f t="shared" si="9"/>
        <v>#DIV/0!</v>
      </c>
      <c r="AB14" s="150" t="e">
        <f t="shared" si="7"/>
        <v>#DIV/0!</v>
      </c>
    </row>
    <row r="15" spans="1:28" ht="13" x14ac:dyDescent="0.3">
      <c r="A15" s="15">
        <v>44</v>
      </c>
      <c r="C15" s="17">
        <v>38654</v>
      </c>
      <c r="D15" s="18" t="s">
        <v>41</v>
      </c>
      <c r="E15" s="19">
        <v>38660</v>
      </c>
      <c r="G15" s="9"/>
      <c r="H15" s="9"/>
      <c r="I15" s="9"/>
      <c r="J15" s="9"/>
      <c r="K15" s="9">
        <f t="shared" ref="K15:K33" si="12">G15+I15</f>
        <v>0</v>
      </c>
      <c r="L15" s="9">
        <f t="shared" ref="L15:L33" si="13">H15+J15</f>
        <v>0</v>
      </c>
      <c r="M15" s="114"/>
      <c r="N15" s="9"/>
      <c r="O15" s="9"/>
      <c r="P15" s="9"/>
      <c r="Q15" s="9"/>
      <c r="R15" s="9">
        <f t="shared" si="10"/>
        <v>0</v>
      </c>
      <c r="S15" s="9">
        <f t="shared" si="10"/>
        <v>0</v>
      </c>
      <c r="T15" s="4"/>
      <c r="U15" s="9"/>
      <c r="V15" s="9"/>
      <c r="W15" s="4"/>
      <c r="X15" s="6">
        <f t="shared" si="11"/>
        <v>0</v>
      </c>
      <c r="Z15" s="150" t="e">
        <f t="shared" si="6"/>
        <v>#DIV/0!</v>
      </c>
      <c r="AA15" s="150" t="e">
        <f t="shared" si="9"/>
        <v>#DIV/0!</v>
      </c>
      <c r="AB15" s="150" t="e">
        <f t="shared" si="7"/>
        <v>#DIV/0!</v>
      </c>
    </row>
    <row r="16" spans="1:28" ht="15" x14ac:dyDescent="0.3">
      <c r="A16" s="15">
        <v>45</v>
      </c>
      <c r="C16" s="17">
        <v>38661</v>
      </c>
      <c r="D16" s="18" t="s">
        <v>41</v>
      </c>
      <c r="E16" s="19">
        <v>38667</v>
      </c>
      <c r="F16" s="115"/>
      <c r="G16" s="9"/>
      <c r="H16" s="9"/>
      <c r="I16" s="9"/>
      <c r="J16" s="9"/>
      <c r="K16" s="9">
        <f t="shared" si="12"/>
        <v>0</v>
      </c>
      <c r="L16" s="9">
        <f t="shared" si="13"/>
        <v>0</v>
      </c>
      <c r="M16" s="114"/>
      <c r="N16" s="9"/>
      <c r="O16" s="9"/>
      <c r="P16" s="9"/>
      <c r="Q16" s="9"/>
      <c r="R16" s="9">
        <f t="shared" si="10"/>
        <v>0</v>
      </c>
      <c r="S16" s="9">
        <f t="shared" si="10"/>
        <v>0</v>
      </c>
      <c r="T16" s="4"/>
      <c r="U16" s="9"/>
      <c r="V16" s="9"/>
      <c r="W16" s="4"/>
      <c r="X16" s="6">
        <f t="shared" si="11"/>
        <v>0</v>
      </c>
      <c r="Z16" s="150" t="e">
        <f t="shared" si="6"/>
        <v>#DIV/0!</v>
      </c>
      <c r="AA16" s="150" t="e">
        <f t="shared" si="9"/>
        <v>#DIV/0!</v>
      </c>
      <c r="AB16" s="150" t="e">
        <f t="shared" si="7"/>
        <v>#DIV/0!</v>
      </c>
    </row>
    <row r="17" spans="1:28" ht="13" x14ac:dyDescent="0.3">
      <c r="A17" s="15">
        <v>46</v>
      </c>
      <c r="C17" s="17">
        <v>38668</v>
      </c>
      <c r="D17" s="18" t="s">
        <v>41</v>
      </c>
      <c r="E17" s="19">
        <v>38674</v>
      </c>
      <c r="G17" s="9"/>
      <c r="H17" s="9"/>
      <c r="I17" s="9"/>
      <c r="J17" s="9"/>
      <c r="K17" s="9">
        <f t="shared" si="12"/>
        <v>0</v>
      </c>
      <c r="L17" s="9">
        <f t="shared" si="13"/>
        <v>0</v>
      </c>
      <c r="M17" s="114"/>
      <c r="N17" s="9"/>
      <c r="O17" s="9"/>
      <c r="P17" s="9"/>
      <c r="Q17" s="9"/>
      <c r="R17" s="9">
        <f t="shared" ref="R17:R31" si="14">N17+P17</f>
        <v>0</v>
      </c>
      <c r="S17" s="9">
        <f t="shared" si="10"/>
        <v>0</v>
      </c>
      <c r="T17" s="4"/>
      <c r="U17" s="9"/>
      <c r="V17" s="9"/>
      <c r="W17" s="4"/>
      <c r="X17" s="6">
        <f t="shared" si="11"/>
        <v>0</v>
      </c>
      <c r="Z17" s="150" t="e">
        <f t="shared" si="6"/>
        <v>#DIV/0!</v>
      </c>
      <c r="AA17" s="150" t="e">
        <f t="shared" si="9"/>
        <v>#DIV/0!</v>
      </c>
      <c r="AB17" s="150" t="e">
        <f t="shared" si="7"/>
        <v>#DIV/0!</v>
      </c>
    </row>
    <row r="18" spans="1:28" ht="13" x14ac:dyDescent="0.3">
      <c r="A18" s="15">
        <v>47</v>
      </c>
      <c r="C18" s="17">
        <v>38675</v>
      </c>
      <c r="D18" s="18" t="s">
        <v>41</v>
      </c>
      <c r="E18" s="19">
        <v>38681</v>
      </c>
      <c r="G18" s="9"/>
      <c r="H18" s="9"/>
      <c r="I18" s="9"/>
      <c r="J18" s="9"/>
      <c r="K18" s="9">
        <f t="shared" si="12"/>
        <v>0</v>
      </c>
      <c r="L18" s="9">
        <f t="shared" si="13"/>
        <v>0</v>
      </c>
      <c r="M18" s="107"/>
      <c r="N18" s="9"/>
      <c r="O18" s="9"/>
      <c r="P18" s="9"/>
      <c r="Q18" s="9"/>
      <c r="R18" s="9">
        <f t="shared" si="14"/>
        <v>0</v>
      </c>
      <c r="S18" s="9">
        <f t="shared" si="10"/>
        <v>0</v>
      </c>
      <c r="T18" s="9"/>
      <c r="U18" s="9"/>
      <c r="V18" s="9"/>
      <c r="W18" s="4"/>
      <c r="X18" s="6">
        <f t="shared" si="11"/>
        <v>0</v>
      </c>
      <c r="Z18" s="150" t="e">
        <f t="shared" si="6"/>
        <v>#DIV/0!</v>
      </c>
      <c r="AA18" s="150" t="e">
        <f t="shared" si="9"/>
        <v>#DIV/0!</v>
      </c>
      <c r="AB18" s="150" t="e">
        <f t="shared" si="7"/>
        <v>#DIV/0!</v>
      </c>
    </row>
    <row r="19" spans="1:28" ht="13" x14ac:dyDescent="0.3">
      <c r="A19" s="15">
        <v>48</v>
      </c>
      <c r="C19" s="17">
        <v>38682</v>
      </c>
      <c r="D19" s="18" t="s">
        <v>41</v>
      </c>
      <c r="E19" s="19">
        <v>38688</v>
      </c>
      <c r="G19" s="9"/>
      <c r="H19" s="9"/>
      <c r="I19" s="9"/>
      <c r="J19" s="9"/>
      <c r="K19" s="9">
        <f t="shared" si="12"/>
        <v>0</v>
      </c>
      <c r="L19" s="9">
        <f t="shared" si="13"/>
        <v>0</v>
      </c>
      <c r="M19" s="107"/>
      <c r="N19" s="9"/>
      <c r="O19" s="9"/>
      <c r="P19" s="9"/>
      <c r="Q19" s="9"/>
      <c r="R19" s="9">
        <f t="shared" si="14"/>
        <v>0</v>
      </c>
      <c r="S19" s="9">
        <f t="shared" si="10"/>
        <v>0</v>
      </c>
      <c r="T19" s="9"/>
      <c r="U19" s="9"/>
      <c r="V19" s="9"/>
      <c r="W19" s="4"/>
      <c r="X19" s="6">
        <f t="shared" si="11"/>
        <v>0</v>
      </c>
      <c r="Z19" s="150" t="e">
        <f t="shared" si="6"/>
        <v>#DIV/0!</v>
      </c>
      <c r="AA19" s="150" t="e">
        <f t="shared" si="9"/>
        <v>#DIV/0!</v>
      </c>
      <c r="AB19" s="150" t="e">
        <f t="shared" si="7"/>
        <v>#DIV/0!</v>
      </c>
    </row>
    <row r="20" spans="1:28" ht="13" x14ac:dyDescent="0.3">
      <c r="A20" s="15">
        <v>49</v>
      </c>
      <c r="C20" s="17">
        <v>38689</v>
      </c>
      <c r="D20" s="18" t="s">
        <v>41</v>
      </c>
      <c r="E20" s="19">
        <v>38695</v>
      </c>
      <c r="G20" s="9"/>
      <c r="H20" s="9"/>
      <c r="I20" s="9"/>
      <c r="J20" s="9"/>
      <c r="K20" s="9">
        <f t="shared" si="12"/>
        <v>0</v>
      </c>
      <c r="L20" s="9">
        <f t="shared" si="13"/>
        <v>0</v>
      </c>
      <c r="M20" s="107"/>
      <c r="N20" s="9"/>
      <c r="O20" s="9"/>
      <c r="P20" s="9"/>
      <c r="Q20" s="9"/>
      <c r="R20" s="9">
        <f t="shared" si="14"/>
        <v>0</v>
      </c>
      <c r="S20" s="9">
        <f t="shared" si="10"/>
        <v>0</v>
      </c>
      <c r="T20" s="9"/>
      <c r="U20" s="9"/>
      <c r="V20" s="9"/>
      <c r="W20" s="4"/>
      <c r="X20" s="6">
        <f t="shared" si="11"/>
        <v>0</v>
      </c>
      <c r="Z20" s="150" t="e">
        <f t="shared" si="6"/>
        <v>#DIV/0!</v>
      </c>
      <c r="AA20" s="150" t="e">
        <f t="shared" si="9"/>
        <v>#DIV/0!</v>
      </c>
      <c r="AB20" s="150" t="e">
        <f t="shared" si="7"/>
        <v>#DIV/0!</v>
      </c>
    </row>
    <row r="21" spans="1:28" ht="13" x14ac:dyDescent="0.3">
      <c r="A21" s="15">
        <v>50</v>
      </c>
      <c r="C21" s="17">
        <v>38696</v>
      </c>
      <c r="D21" s="18" t="s">
        <v>41</v>
      </c>
      <c r="E21" s="19">
        <v>38702</v>
      </c>
      <c r="G21" s="9"/>
      <c r="H21" s="9"/>
      <c r="I21" s="9"/>
      <c r="J21" s="9"/>
      <c r="K21" s="9">
        <f t="shared" si="12"/>
        <v>0</v>
      </c>
      <c r="L21" s="9">
        <f t="shared" si="13"/>
        <v>0</v>
      </c>
      <c r="M21" s="107"/>
      <c r="N21" s="9"/>
      <c r="O21" s="9"/>
      <c r="P21" s="9"/>
      <c r="Q21" s="9"/>
      <c r="R21" s="9">
        <f t="shared" si="14"/>
        <v>0</v>
      </c>
      <c r="S21" s="9">
        <f t="shared" si="10"/>
        <v>0</v>
      </c>
      <c r="T21" s="9"/>
      <c r="U21" s="9"/>
      <c r="V21" s="9"/>
      <c r="W21" s="4"/>
      <c r="X21" s="6">
        <f t="shared" si="11"/>
        <v>0</v>
      </c>
      <c r="Z21" s="150" t="e">
        <f t="shared" si="6"/>
        <v>#DIV/0!</v>
      </c>
      <c r="AA21" s="150" t="e">
        <f t="shared" si="9"/>
        <v>#DIV/0!</v>
      </c>
      <c r="AB21" s="150" t="e">
        <f t="shared" si="7"/>
        <v>#DIV/0!</v>
      </c>
    </row>
    <row r="22" spans="1:28" ht="13" x14ac:dyDescent="0.3">
      <c r="A22" s="15">
        <v>51</v>
      </c>
      <c r="C22" s="17">
        <v>38703</v>
      </c>
      <c r="D22" s="18" t="s">
        <v>41</v>
      </c>
      <c r="E22" s="19">
        <v>38709</v>
      </c>
      <c r="G22" s="9"/>
      <c r="H22" s="9"/>
      <c r="I22" s="9"/>
      <c r="J22" s="9"/>
      <c r="K22" s="9">
        <f t="shared" ref="K22:K26" si="15">G22+I22</f>
        <v>0</v>
      </c>
      <c r="L22" s="9">
        <f t="shared" ref="L22:L26" si="16">H22+J22</f>
        <v>0</v>
      </c>
      <c r="M22" s="107"/>
      <c r="N22" s="9"/>
      <c r="O22" s="9"/>
      <c r="P22" s="9"/>
      <c r="Q22" s="9"/>
      <c r="R22" s="9">
        <f t="shared" si="14"/>
        <v>0</v>
      </c>
      <c r="S22" s="9">
        <f t="shared" si="10"/>
        <v>0</v>
      </c>
      <c r="T22" s="9"/>
      <c r="U22" s="9"/>
      <c r="V22" s="9"/>
      <c r="W22" s="4"/>
      <c r="X22" s="6">
        <f t="shared" si="11"/>
        <v>0</v>
      </c>
      <c r="Z22" s="150" t="e">
        <f t="shared" si="6"/>
        <v>#DIV/0!</v>
      </c>
      <c r="AA22" s="150" t="e">
        <f t="shared" si="9"/>
        <v>#DIV/0!</v>
      </c>
      <c r="AB22" s="150" t="e">
        <f t="shared" si="7"/>
        <v>#DIV/0!</v>
      </c>
    </row>
    <row r="23" spans="1:28" ht="13" x14ac:dyDescent="0.3">
      <c r="A23" s="15">
        <v>52</v>
      </c>
      <c r="C23" s="17">
        <v>38710</v>
      </c>
      <c r="D23" s="18" t="s">
        <v>41</v>
      </c>
      <c r="E23" s="19">
        <v>38717</v>
      </c>
      <c r="G23" s="151"/>
      <c r="H23" s="151"/>
      <c r="I23" s="151"/>
      <c r="J23" s="151"/>
      <c r="K23" s="9">
        <f t="shared" si="15"/>
        <v>0</v>
      </c>
      <c r="L23" s="9">
        <f t="shared" si="16"/>
        <v>0</v>
      </c>
      <c r="M23" s="107"/>
      <c r="N23" s="151"/>
      <c r="O23" s="151"/>
      <c r="P23" s="151"/>
      <c r="Q23" s="151"/>
      <c r="R23" s="9">
        <f t="shared" ref="R23:R28" si="17">N23+P23</f>
        <v>0</v>
      </c>
      <c r="S23" s="9">
        <f t="shared" ref="S23:S28" si="18">O23+Q23</f>
        <v>0</v>
      </c>
      <c r="T23" s="9"/>
      <c r="U23" s="151"/>
      <c r="V23" s="151"/>
      <c r="W23" s="4"/>
      <c r="X23" s="6">
        <f t="shared" si="11"/>
        <v>0</v>
      </c>
      <c r="Z23" s="150" t="e">
        <f t="shared" si="6"/>
        <v>#DIV/0!</v>
      </c>
      <c r="AA23" s="150" t="e">
        <f t="shared" si="9"/>
        <v>#DIV/0!</v>
      </c>
      <c r="AB23" s="150" t="e">
        <f t="shared" si="7"/>
        <v>#DIV/0!</v>
      </c>
    </row>
    <row r="24" spans="1:28" ht="13" x14ac:dyDescent="0.3">
      <c r="A24" s="15">
        <v>1</v>
      </c>
      <c r="C24" s="17">
        <v>39814</v>
      </c>
      <c r="D24" s="18" t="s">
        <v>41</v>
      </c>
      <c r="E24" s="19">
        <v>38724</v>
      </c>
      <c r="G24" s="9"/>
      <c r="H24" s="9"/>
      <c r="I24" s="9"/>
      <c r="J24" s="9"/>
      <c r="K24" s="9">
        <f t="shared" si="15"/>
        <v>0</v>
      </c>
      <c r="L24" s="9">
        <f t="shared" si="16"/>
        <v>0</v>
      </c>
      <c r="M24" s="107"/>
      <c r="N24" s="9"/>
      <c r="O24" s="9"/>
      <c r="P24" s="9"/>
      <c r="Q24" s="9"/>
      <c r="R24" s="9">
        <f t="shared" si="17"/>
        <v>0</v>
      </c>
      <c r="S24" s="9">
        <f t="shared" si="18"/>
        <v>0</v>
      </c>
      <c r="T24" s="9"/>
      <c r="U24" s="9"/>
      <c r="V24" s="9"/>
      <c r="W24" s="4"/>
      <c r="X24" s="6">
        <f t="shared" si="11"/>
        <v>0</v>
      </c>
      <c r="Z24" s="150" t="e">
        <f t="shared" si="6"/>
        <v>#DIV/0!</v>
      </c>
      <c r="AA24" s="150" t="e">
        <f t="shared" si="9"/>
        <v>#DIV/0!</v>
      </c>
      <c r="AB24" s="150" t="e">
        <f t="shared" si="7"/>
        <v>#DIV/0!</v>
      </c>
    </row>
    <row r="25" spans="1:28" ht="13" x14ac:dyDescent="0.3">
      <c r="A25" s="15">
        <v>2</v>
      </c>
      <c r="C25" s="17">
        <v>39821</v>
      </c>
      <c r="D25" s="18" t="s">
        <v>41</v>
      </c>
      <c r="E25" s="19">
        <v>38731</v>
      </c>
      <c r="G25" s="9"/>
      <c r="H25" s="9"/>
      <c r="I25" s="9"/>
      <c r="J25" s="9"/>
      <c r="K25" s="9">
        <f t="shared" si="15"/>
        <v>0</v>
      </c>
      <c r="L25" s="9">
        <f t="shared" si="16"/>
        <v>0</v>
      </c>
      <c r="M25" s="107"/>
      <c r="N25" s="9"/>
      <c r="O25" s="9"/>
      <c r="P25" s="9"/>
      <c r="Q25" s="9"/>
      <c r="R25" s="9">
        <f t="shared" si="17"/>
        <v>0</v>
      </c>
      <c r="S25" s="9">
        <f t="shared" si="18"/>
        <v>0</v>
      </c>
      <c r="T25" s="9"/>
      <c r="U25" s="9"/>
      <c r="V25" s="9"/>
      <c r="W25" s="4"/>
      <c r="X25" s="6">
        <f t="shared" si="11"/>
        <v>0</v>
      </c>
      <c r="Z25" s="150" t="e">
        <f t="shared" si="6"/>
        <v>#DIV/0!</v>
      </c>
      <c r="AA25" s="150" t="e">
        <f t="shared" si="9"/>
        <v>#DIV/0!</v>
      </c>
      <c r="AB25" s="150" t="e">
        <f t="shared" si="7"/>
        <v>#DIV/0!</v>
      </c>
    </row>
    <row r="26" spans="1:28" ht="13" x14ac:dyDescent="0.3">
      <c r="A26" s="15">
        <v>3</v>
      </c>
      <c r="C26" s="17">
        <v>39828</v>
      </c>
      <c r="D26" s="18" t="s">
        <v>41</v>
      </c>
      <c r="E26" s="19">
        <v>38738</v>
      </c>
      <c r="G26" s="9"/>
      <c r="H26" s="9"/>
      <c r="I26" s="9"/>
      <c r="J26" s="9"/>
      <c r="K26" s="9">
        <f t="shared" si="15"/>
        <v>0</v>
      </c>
      <c r="L26" s="9">
        <f t="shared" si="16"/>
        <v>0</v>
      </c>
      <c r="M26" s="107"/>
      <c r="N26" s="9"/>
      <c r="O26" s="9"/>
      <c r="P26" s="9"/>
      <c r="Q26" s="9"/>
      <c r="R26" s="9">
        <f t="shared" si="17"/>
        <v>0</v>
      </c>
      <c r="S26" s="9">
        <f t="shared" si="18"/>
        <v>0</v>
      </c>
      <c r="T26" s="9"/>
      <c r="U26" s="9"/>
      <c r="V26" s="9"/>
      <c r="W26" s="4"/>
      <c r="X26" s="6">
        <f t="shared" si="11"/>
        <v>0</v>
      </c>
      <c r="Z26" s="150" t="e">
        <f t="shared" si="6"/>
        <v>#DIV/0!</v>
      </c>
      <c r="AA26" s="150" t="e">
        <f t="shared" si="9"/>
        <v>#DIV/0!</v>
      </c>
      <c r="AB26" s="150" t="e">
        <f t="shared" si="7"/>
        <v>#DIV/0!</v>
      </c>
    </row>
    <row r="27" spans="1:28" ht="13" x14ac:dyDescent="0.3">
      <c r="A27" s="15">
        <v>4</v>
      </c>
      <c r="C27" s="17">
        <v>39835</v>
      </c>
      <c r="D27" s="18" t="s">
        <v>41</v>
      </c>
      <c r="E27" s="19">
        <v>38745</v>
      </c>
      <c r="G27" s="9"/>
      <c r="H27" s="9"/>
      <c r="I27" s="9"/>
      <c r="J27" s="9"/>
      <c r="K27" s="9">
        <f t="shared" si="12"/>
        <v>0</v>
      </c>
      <c r="L27" s="9">
        <f t="shared" si="13"/>
        <v>0</v>
      </c>
      <c r="M27" s="114"/>
      <c r="N27" s="9"/>
      <c r="O27" s="9"/>
      <c r="P27" s="9"/>
      <c r="Q27" s="9"/>
      <c r="R27" s="9">
        <f t="shared" si="17"/>
        <v>0</v>
      </c>
      <c r="S27" s="9">
        <f t="shared" si="18"/>
        <v>0</v>
      </c>
      <c r="T27" s="4"/>
      <c r="U27" s="9"/>
      <c r="V27" s="9"/>
      <c r="W27" s="4"/>
      <c r="X27" s="6">
        <f t="shared" si="11"/>
        <v>0</v>
      </c>
      <c r="Z27" s="150" t="e">
        <f t="shared" si="6"/>
        <v>#DIV/0!</v>
      </c>
      <c r="AA27" s="150" t="e">
        <f t="shared" si="9"/>
        <v>#DIV/0!</v>
      </c>
      <c r="AB27" s="150" t="e">
        <f t="shared" si="7"/>
        <v>#DIV/0!</v>
      </c>
    </row>
    <row r="28" spans="1:28" ht="13" x14ac:dyDescent="0.3">
      <c r="A28" s="15">
        <v>5</v>
      </c>
      <c r="C28" s="17">
        <v>39842</v>
      </c>
      <c r="D28" s="18" t="s">
        <v>41</v>
      </c>
      <c r="E28" s="19">
        <v>38752</v>
      </c>
      <c r="G28" s="9"/>
      <c r="H28" s="9"/>
      <c r="I28" s="9"/>
      <c r="J28" s="9"/>
      <c r="K28" s="9">
        <f t="shared" si="12"/>
        <v>0</v>
      </c>
      <c r="L28" s="9">
        <f t="shared" si="13"/>
        <v>0</v>
      </c>
      <c r="M28" s="114"/>
      <c r="N28" s="9"/>
      <c r="O28" s="9"/>
      <c r="P28" s="9"/>
      <c r="Q28" s="9"/>
      <c r="R28" s="9">
        <f t="shared" si="17"/>
        <v>0</v>
      </c>
      <c r="S28" s="9">
        <f t="shared" si="18"/>
        <v>0</v>
      </c>
      <c r="T28" s="4"/>
      <c r="U28" s="9"/>
      <c r="V28" s="9"/>
      <c r="W28" s="4"/>
      <c r="X28" s="6">
        <f t="shared" si="11"/>
        <v>0</v>
      </c>
      <c r="Z28" s="150" t="e">
        <f t="shared" si="6"/>
        <v>#DIV/0!</v>
      </c>
      <c r="AA28" s="150" t="e">
        <f t="shared" si="9"/>
        <v>#DIV/0!</v>
      </c>
      <c r="AB28" s="150" t="e">
        <f t="shared" si="7"/>
        <v>#DIV/0!</v>
      </c>
    </row>
    <row r="29" spans="1:28" ht="13" x14ac:dyDescent="0.3">
      <c r="A29" s="15">
        <v>6</v>
      </c>
      <c r="C29" s="17">
        <v>39849</v>
      </c>
      <c r="D29" s="18" t="s">
        <v>41</v>
      </c>
      <c r="E29" s="19">
        <v>38759</v>
      </c>
      <c r="G29" s="9"/>
      <c r="H29" s="9"/>
      <c r="I29" s="9"/>
      <c r="J29" s="9"/>
      <c r="K29" s="9">
        <f t="shared" si="12"/>
        <v>0</v>
      </c>
      <c r="L29" s="9">
        <f t="shared" si="13"/>
        <v>0</v>
      </c>
      <c r="M29" s="114"/>
      <c r="N29" s="9"/>
      <c r="O29" s="9"/>
      <c r="P29" s="9"/>
      <c r="Q29" s="9"/>
      <c r="R29" s="9">
        <f t="shared" si="14"/>
        <v>0</v>
      </c>
      <c r="S29" s="9">
        <f t="shared" ref="S29:S30" si="19">O29+Q29</f>
        <v>0</v>
      </c>
      <c r="T29" s="4"/>
      <c r="U29" s="9"/>
      <c r="V29" s="9"/>
      <c r="W29" s="4"/>
      <c r="X29" s="6">
        <f t="shared" si="11"/>
        <v>0</v>
      </c>
      <c r="Z29" s="150" t="e">
        <f t="shared" si="6"/>
        <v>#DIV/0!</v>
      </c>
      <c r="AA29" s="150" t="e">
        <f t="shared" si="9"/>
        <v>#DIV/0!</v>
      </c>
      <c r="AB29" s="150" t="e">
        <f t="shared" si="7"/>
        <v>#DIV/0!</v>
      </c>
    </row>
    <row r="30" spans="1:28" ht="13" x14ac:dyDescent="0.3">
      <c r="A30" s="15">
        <v>7</v>
      </c>
      <c r="C30" s="17">
        <v>39856</v>
      </c>
      <c r="D30" s="18" t="s">
        <v>41</v>
      </c>
      <c r="E30" s="19">
        <v>38766</v>
      </c>
      <c r="G30" s="9"/>
      <c r="H30" s="9"/>
      <c r="I30" s="9"/>
      <c r="J30" s="9"/>
      <c r="K30" s="9">
        <f t="shared" si="12"/>
        <v>0</v>
      </c>
      <c r="L30" s="9">
        <f t="shared" si="13"/>
        <v>0</v>
      </c>
      <c r="M30" s="114"/>
      <c r="N30" s="9"/>
      <c r="O30" s="9"/>
      <c r="P30" s="9"/>
      <c r="Q30" s="9"/>
      <c r="R30" s="9">
        <f t="shared" si="14"/>
        <v>0</v>
      </c>
      <c r="S30" s="9">
        <f t="shared" si="19"/>
        <v>0</v>
      </c>
      <c r="T30" s="4"/>
      <c r="U30" s="9"/>
      <c r="V30" s="9"/>
      <c r="W30" s="4"/>
      <c r="X30" s="6">
        <f t="shared" si="11"/>
        <v>0</v>
      </c>
      <c r="Z30" s="150" t="e">
        <f t="shared" si="6"/>
        <v>#DIV/0!</v>
      </c>
      <c r="AA30" s="150" t="e">
        <f t="shared" si="9"/>
        <v>#DIV/0!</v>
      </c>
      <c r="AB30" s="150" t="e">
        <f t="shared" si="7"/>
        <v>#DIV/0!</v>
      </c>
    </row>
    <row r="31" spans="1:28" ht="13" x14ac:dyDescent="0.3">
      <c r="A31" s="15">
        <v>8</v>
      </c>
      <c r="C31" s="17">
        <v>39863</v>
      </c>
      <c r="D31" s="18" t="s">
        <v>41</v>
      </c>
      <c r="E31" s="19">
        <v>38773</v>
      </c>
      <c r="G31" s="9"/>
      <c r="H31" s="9"/>
      <c r="I31" s="9"/>
      <c r="J31" s="9"/>
      <c r="K31" s="9">
        <f t="shared" si="12"/>
        <v>0</v>
      </c>
      <c r="L31" s="9">
        <f t="shared" si="13"/>
        <v>0</v>
      </c>
      <c r="M31" s="114"/>
      <c r="N31" s="9"/>
      <c r="O31" s="9"/>
      <c r="P31" s="9"/>
      <c r="Q31" s="9"/>
      <c r="R31" s="9">
        <f t="shared" si="14"/>
        <v>0</v>
      </c>
      <c r="S31" s="9">
        <v>0</v>
      </c>
      <c r="T31" s="4"/>
      <c r="U31" s="9"/>
      <c r="V31" s="9"/>
      <c r="W31" s="120"/>
      <c r="X31" s="6">
        <f t="shared" si="11"/>
        <v>0</v>
      </c>
      <c r="Z31" s="150" t="e">
        <f t="shared" si="6"/>
        <v>#DIV/0!</v>
      </c>
      <c r="AA31" s="150" t="e">
        <f t="shared" si="9"/>
        <v>#DIV/0!</v>
      </c>
      <c r="AB31" s="150" t="e">
        <f t="shared" si="7"/>
        <v>#DIV/0!</v>
      </c>
    </row>
    <row r="32" spans="1:28" ht="13" x14ac:dyDescent="0.3">
      <c r="A32" s="15">
        <v>9</v>
      </c>
      <c r="C32" s="17">
        <v>39870</v>
      </c>
      <c r="D32" s="18" t="s">
        <v>41</v>
      </c>
      <c r="E32" s="19">
        <v>38780</v>
      </c>
      <c r="G32" s="9"/>
      <c r="H32" s="9"/>
      <c r="I32" s="9"/>
      <c r="J32" s="9"/>
      <c r="K32" s="9">
        <f t="shared" si="12"/>
        <v>0</v>
      </c>
      <c r="L32" s="9">
        <f t="shared" si="13"/>
        <v>0</v>
      </c>
      <c r="M32" s="114"/>
      <c r="N32" s="9"/>
      <c r="O32" s="9"/>
      <c r="P32" s="9"/>
      <c r="Q32" s="9"/>
      <c r="R32" s="9">
        <f>N32+P32</f>
        <v>0</v>
      </c>
      <c r="S32" s="9">
        <v>0</v>
      </c>
      <c r="T32" s="4"/>
      <c r="U32" s="9"/>
      <c r="V32" s="9"/>
      <c r="W32" s="4"/>
      <c r="X32" s="6">
        <f t="shared" si="11"/>
        <v>0</v>
      </c>
      <c r="Z32" s="150" t="e">
        <f t="shared" si="6"/>
        <v>#DIV/0!</v>
      </c>
      <c r="AA32" s="150" t="e">
        <f t="shared" si="9"/>
        <v>#DIV/0!</v>
      </c>
      <c r="AB32" s="150" t="e">
        <f t="shared" si="7"/>
        <v>#DIV/0!</v>
      </c>
    </row>
    <row r="33" spans="1:28" ht="13" x14ac:dyDescent="0.3">
      <c r="A33" s="15">
        <v>10</v>
      </c>
      <c r="C33" s="17">
        <v>39877</v>
      </c>
      <c r="D33" s="18" t="s">
        <v>41</v>
      </c>
      <c r="E33" s="19">
        <v>38787</v>
      </c>
      <c r="G33" s="9"/>
      <c r="H33" s="9"/>
      <c r="I33" s="9"/>
      <c r="J33" s="9"/>
      <c r="K33" s="9">
        <f t="shared" si="12"/>
        <v>0</v>
      </c>
      <c r="L33" s="9">
        <f t="shared" si="13"/>
        <v>0</v>
      </c>
      <c r="M33" s="114"/>
      <c r="N33" s="9"/>
      <c r="O33" s="9"/>
      <c r="P33" s="9"/>
      <c r="Q33" s="9"/>
      <c r="R33" s="9">
        <f>N33+P33</f>
        <v>0</v>
      </c>
      <c r="S33" s="9">
        <v>0</v>
      </c>
      <c r="T33" s="4"/>
      <c r="U33" s="9"/>
      <c r="V33" s="9"/>
      <c r="W33" s="4"/>
      <c r="X33" s="6">
        <f t="shared" si="11"/>
        <v>0</v>
      </c>
      <c r="Z33" s="150" t="e">
        <f t="shared" si="6"/>
        <v>#DIV/0!</v>
      </c>
      <c r="AA33" s="150" t="e">
        <f t="shared" si="9"/>
        <v>#DIV/0!</v>
      </c>
      <c r="AB33" s="150" t="e">
        <f t="shared" si="7"/>
        <v>#DIV/0!</v>
      </c>
    </row>
    <row r="34" spans="1:28" ht="13" x14ac:dyDescent="0.3">
      <c r="A34" s="10" t="s">
        <v>152</v>
      </c>
      <c r="B34" s="10"/>
      <c r="C34" s="10"/>
      <c r="D34" s="10"/>
      <c r="E34" s="10"/>
      <c r="F34" s="10"/>
      <c r="G34" s="9"/>
      <c r="H34" s="9"/>
      <c r="I34" s="9"/>
      <c r="J34" s="9"/>
      <c r="K34" s="9">
        <f t="shared" ref="K34:L34" si="20">SUM(K14:K33)</f>
        <v>0</v>
      </c>
      <c r="L34" s="9">
        <f t="shared" si="20"/>
        <v>0</v>
      </c>
      <c r="M34" s="114"/>
      <c r="N34" s="4"/>
      <c r="O34" s="4"/>
      <c r="P34" s="4"/>
      <c r="Q34" s="4"/>
      <c r="R34" s="9"/>
      <c r="S34" s="9"/>
      <c r="T34" s="4"/>
      <c r="U34" s="4"/>
      <c r="V34" s="4"/>
      <c r="W34" s="4"/>
      <c r="Z34" s="160"/>
      <c r="AA34" s="160"/>
      <c r="AB34" s="160"/>
    </row>
    <row r="35" spans="1:28" s="118" customFormat="1" ht="13" x14ac:dyDescent="0.3">
      <c r="A35" s="116" t="s">
        <v>153</v>
      </c>
      <c r="B35" s="116"/>
      <c r="C35" s="116"/>
      <c r="D35" s="116"/>
      <c r="E35" s="116"/>
      <c r="F35" s="116"/>
      <c r="G35" s="99">
        <f t="shared" ref="G35:L35" si="21">G12+G34</f>
        <v>618</v>
      </c>
      <c r="H35" s="99">
        <f t="shared" si="21"/>
        <v>99</v>
      </c>
      <c r="I35" s="99">
        <f t="shared" si="21"/>
        <v>2986</v>
      </c>
      <c r="J35" s="99">
        <f t="shared" si="21"/>
        <v>249</v>
      </c>
      <c r="K35" s="99">
        <f t="shared" si="21"/>
        <v>3604</v>
      </c>
      <c r="L35" s="99">
        <f t="shared" si="21"/>
        <v>348</v>
      </c>
      <c r="M35" s="117"/>
      <c r="N35" s="99">
        <f t="shared" ref="N35:S35" si="22">SUM(N5:N34)</f>
        <v>2</v>
      </c>
      <c r="O35" s="99">
        <f t="shared" si="22"/>
        <v>2</v>
      </c>
      <c r="P35" s="99">
        <f t="shared" si="22"/>
        <v>30</v>
      </c>
      <c r="Q35" s="99">
        <f t="shared" si="22"/>
        <v>30</v>
      </c>
      <c r="R35" s="99">
        <f t="shared" si="22"/>
        <v>32</v>
      </c>
      <c r="S35" s="99">
        <f t="shared" si="22"/>
        <v>32</v>
      </c>
      <c r="T35" s="99"/>
      <c r="U35" s="99">
        <f>SUM(U5:U34)</f>
        <v>33</v>
      </c>
      <c r="V35" s="99">
        <f>SUM(V5:V34)</f>
        <v>29</v>
      </c>
      <c r="W35" s="100"/>
      <c r="X35" s="152">
        <f>SUM(X5:X34)</f>
        <v>3669</v>
      </c>
      <c r="Z35" s="161">
        <f t="shared" ref="Z35" si="23">L35/K35</f>
        <v>9.6559378468368484E-2</v>
      </c>
      <c r="AA35" s="161">
        <f t="shared" ref="AA35" si="24">S35/R35</f>
        <v>1</v>
      </c>
      <c r="AB35" s="161">
        <f t="shared" ref="AB35" si="25">V35/U35</f>
        <v>0.87878787878787878</v>
      </c>
    </row>
    <row r="36" spans="1:28" x14ac:dyDescent="0.25">
      <c r="A36"/>
      <c r="B36"/>
      <c r="C36"/>
      <c r="D36"/>
      <c r="E36"/>
    </row>
    <row r="37" spans="1:28" ht="15" x14ac:dyDescent="0.3">
      <c r="A37" s="10" t="s">
        <v>144</v>
      </c>
      <c r="B37" s="10"/>
      <c r="C37" s="10"/>
      <c r="D37" s="10"/>
      <c r="E37"/>
      <c r="G37" s="9">
        <v>1324</v>
      </c>
      <c r="H37" s="9">
        <v>186</v>
      </c>
      <c r="I37" s="9">
        <v>6686</v>
      </c>
      <c r="J37" s="9">
        <v>501</v>
      </c>
      <c r="K37" s="9">
        <v>8010</v>
      </c>
      <c r="L37" s="9">
        <v>687</v>
      </c>
      <c r="M37" s="114"/>
      <c r="N37" s="9">
        <v>263</v>
      </c>
      <c r="O37" s="9">
        <v>263</v>
      </c>
      <c r="P37" s="9">
        <v>3241</v>
      </c>
      <c r="Q37" s="9">
        <v>3124</v>
      </c>
      <c r="R37" s="9">
        <v>3504</v>
      </c>
      <c r="S37" s="9">
        <v>3387</v>
      </c>
      <c r="T37" s="114"/>
      <c r="U37" s="9">
        <v>1047</v>
      </c>
      <c r="V37" s="9">
        <v>992</v>
      </c>
      <c r="W37" s="9"/>
      <c r="X37" s="9">
        <v>12561</v>
      </c>
      <c r="Z37" s="162">
        <v>8.576779026217228E-2</v>
      </c>
      <c r="AA37" s="162">
        <v>0.96660958904109584</v>
      </c>
      <c r="AB37" s="162">
        <v>0.94746895893027694</v>
      </c>
    </row>
    <row r="38" spans="1:28" ht="15" x14ac:dyDescent="0.3">
      <c r="A38" s="10" t="s">
        <v>134</v>
      </c>
      <c r="B38" s="10"/>
      <c r="C38" s="10"/>
      <c r="D38" s="10"/>
      <c r="E38" s="10"/>
      <c r="F38" s="10"/>
      <c r="G38" s="9">
        <v>417</v>
      </c>
      <c r="H38" s="9">
        <v>0</v>
      </c>
      <c r="I38" s="9">
        <v>7287</v>
      </c>
      <c r="J38" s="9">
        <v>1630</v>
      </c>
      <c r="K38" s="9">
        <v>7973</v>
      </c>
      <c r="L38" s="9">
        <v>1630</v>
      </c>
      <c r="M38" s="114"/>
      <c r="N38" s="9">
        <v>148</v>
      </c>
      <c r="O38" s="9">
        <v>147</v>
      </c>
      <c r="P38" s="9">
        <v>2234</v>
      </c>
      <c r="Q38" s="9">
        <v>2168</v>
      </c>
      <c r="R38" s="9">
        <f>N38+P38</f>
        <v>2382</v>
      </c>
      <c r="S38" s="9">
        <f>O38+Q38</f>
        <v>2315</v>
      </c>
      <c r="T38" s="114"/>
      <c r="U38" s="9">
        <v>1433</v>
      </c>
      <c r="V38" s="9">
        <v>1362</v>
      </c>
      <c r="W38" s="4"/>
      <c r="X38" s="9">
        <f>U38+R38+K38</f>
        <v>11788</v>
      </c>
      <c r="Z38" s="162">
        <v>0.20443998494920357</v>
      </c>
      <c r="AA38" s="162">
        <v>0.97188417960553919</v>
      </c>
      <c r="AB38" s="162">
        <v>0.95045359385903694</v>
      </c>
    </row>
    <row r="39" spans="1:28" ht="15" x14ac:dyDescent="0.3">
      <c r="A39" s="10" t="s">
        <v>123</v>
      </c>
      <c r="B39" s="10"/>
      <c r="C39" s="10"/>
      <c r="D39" s="10"/>
      <c r="E39" s="10"/>
      <c r="F39" s="10"/>
      <c r="G39" s="9">
        <v>3555</v>
      </c>
      <c r="H39" s="9">
        <v>751</v>
      </c>
      <c r="I39" s="9">
        <v>4808</v>
      </c>
      <c r="J39" s="9">
        <v>1068</v>
      </c>
      <c r="K39" s="9">
        <v>8363</v>
      </c>
      <c r="L39" s="9">
        <v>1819</v>
      </c>
      <c r="M39" s="114"/>
      <c r="N39" s="9">
        <v>1375</v>
      </c>
      <c r="O39" s="9">
        <v>1357</v>
      </c>
      <c r="P39" s="9">
        <v>959</v>
      </c>
      <c r="Q39" s="9">
        <v>922</v>
      </c>
      <c r="R39" s="9">
        <v>2333</v>
      </c>
      <c r="S39" s="9">
        <v>2279</v>
      </c>
      <c r="T39" s="114"/>
      <c r="U39" s="9">
        <v>590</v>
      </c>
      <c r="V39" s="9">
        <v>558</v>
      </c>
      <c r="W39" s="4"/>
      <c r="X39" s="9">
        <f t="shared" ref="X39:X44" si="26">U39+R39+K39</f>
        <v>11286</v>
      </c>
      <c r="Z39" s="163">
        <f t="shared" ref="Z39:Z44" si="27">L39/K39</f>
        <v>0.21750567977998325</v>
      </c>
      <c r="AA39" s="163">
        <f t="shared" ref="AA39:AA44" si="28">S39/R39</f>
        <v>0.97685383626232314</v>
      </c>
      <c r="AB39" s="163">
        <f t="shared" ref="AB39:AB44" si="29">V39/U39</f>
        <v>0.94576271186440675</v>
      </c>
    </row>
    <row r="40" spans="1:28" ht="15" x14ac:dyDescent="0.3">
      <c r="A40" s="10" t="s">
        <v>110</v>
      </c>
      <c r="B40" s="10"/>
      <c r="C40" s="10"/>
      <c r="D40" s="10"/>
      <c r="E40" s="10"/>
      <c r="F40" s="10"/>
      <c r="G40" s="9">
        <v>297</v>
      </c>
      <c r="H40" s="9">
        <v>64</v>
      </c>
      <c r="I40" s="9">
        <v>5767</v>
      </c>
      <c r="J40" s="9">
        <v>1288</v>
      </c>
      <c r="K40" s="9">
        <f>G40+I40</f>
        <v>6064</v>
      </c>
      <c r="L40" s="9">
        <f>H40+J40</f>
        <v>1352</v>
      </c>
      <c r="M40" s="114"/>
      <c r="N40" s="9">
        <v>6</v>
      </c>
      <c r="O40" s="9">
        <v>5</v>
      </c>
      <c r="P40" s="9">
        <v>643</v>
      </c>
      <c r="Q40" s="9">
        <v>602</v>
      </c>
      <c r="R40" s="9">
        <f>N40+P40</f>
        <v>649</v>
      </c>
      <c r="S40" s="9">
        <f>O40+Q40</f>
        <v>607</v>
      </c>
      <c r="T40" s="114"/>
      <c r="U40" s="9">
        <v>386</v>
      </c>
      <c r="V40" s="9">
        <v>370</v>
      </c>
      <c r="W40" s="4"/>
      <c r="X40" s="9">
        <f t="shared" si="26"/>
        <v>7099</v>
      </c>
      <c r="Z40" s="163">
        <f t="shared" si="27"/>
        <v>0.22295514511873352</v>
      </c>
      <c r="AA40" s="163">
        <f t="shared" si="28"/>
        <v>0.93528505392912176</v>
      </c>
      <c r="AB40" s="163">
        <f t="shared" si="29"/>
        <v>0.95854922279792742</v>
      </c>
    </row>
    <row r="41" spans="1:28" ht="15" x14ac:dyDescent="0.3">
      <c r="A41" s="10" t="s">
        <v>102</v>
      </c>
      <c r="B41" s="10"/>
      <c r="C41" s="10"/>
      <c r="D41" s="10"/>
      <c r="E41" s="10"/>
      <c r="F41" s="10"/>
      <c r="G41" s="9">
        <v>924</v>
      </c>
      <c r="H41" s="9">
        <v>185</v>
      </c>
      <c r="I41" s="9">
        <v>9297</v>
      </c>
      <c r="J41" s="9">
        <v>2075</v>
      </c>
      <c r="K41" s="9">
        <f>G41+I41</f>
        <v>10221</v>
      </c>
      <c r="L41" s="9">
        <f>H41+J41</f>
        <v>2260</v>
      </c>
      <c r="M41" s="114"/>
      <c r="N41" s="9">
        <v>186</v>
      </c>
      <c r="O41" s="9">
        <v>185</v>
      </c>
      <c r="P41" s="9">
        <v>556</v>
      </c>
      <c r="Q41" s="9">
        <v>515</v>
      </c>
      <c r="R41" s="9">
        <f>N41+P41</f>
        <v>742</v>
      </c>
      <c r="S41" s="9">
        <f>O41+Q41</f>
        <v>700</v>
      </c>
      <c r="T41" s="114"/>
      <c r="U41" s="9">
        <v>1869</v>
      </c>
      <c r="V41" s="9">
        <v>1859</v>
      </c>
      <c r="W41" s="4"/>
      <c r="X41" s="9">
        <f t="shared" si="26"/>
        <v>12832</v>
      </c>
      <c r="Z41" s="163">
        <f t="shared" si="27"/>
        <v>0.22111339399276</v>
      </c>
      <c r="AA41" s="163">
        <f t="shared" si="28"/>
        <v>0.94339622641509435</v>
      </c>
      <c r="AB41" s="163">
        <f t="shared" si="29"/>
        <v>0.99464954521134297</v>
      </c>
    </row>
    <row r="42" spans="1:28" ht="15" x14ac:dyDescent="0.3">
      <c r="A42" s="85" t="s">
        <v>90</v>
      </c>
      <c r="B42" s="10"/>
      <c r="C42" s="10"/>
      <c r="D42" s="10"/>
      <c r="E42" s="10"/>
      <c r="F42" s="10"/>
      <c r="G42" s="9">
        <v>2197</v>
      </c>
      <c r="H42" s="9">
        <v>478</v>
      </c>
      <c r="I42" s="9">
        <v>4814</v>
      </c>
      <c r="J42" s="9">
        <v>1074</v>
      </c>
      <c r="K42" s="9">
        <v>7011</v>
      </c>
      <c r="L42" s="9">
        <v>1552</v>
      </c>
      <c r="M42" s="114"/>
      <c r="N42" s="9">
        <v>170</v>
      </c>
      <c r="O42" s="9">
        <v>168</v>
      </c>
      <c r="P42" s="9">
        <v>252</v>
      </c>
      <c r="Q42" s="9">
        <v>229</v>
      </c>
      <c r="R42" s="9">
        <v>422</v>
      </c>
      <c r="S42" s="9">
        <v>397</v>
      </c>
      <c r="T42" s="114"/>
      <c r="U42" s="9">
        <v>2049</v>
      </c>
      <c r="V42" s="9">
        <v>1996</v>
      </c>
      <c r="W42" s="4"/>
      <c r="X42" s="9">
        <f t="shared" si="26"/>
        <v>9482</v>
      </c>
      <c r="Z42" s="163">
        <f t="shared" si="27"/>
        <v>0.22136642419055769</v>
      </c>
      <c r="AA42" s="163">
        <f t="shared" si="28"/>
        <v>0.94075829383886256</v>
      </c>
      <c r="AB42" s="163">
        <f t="shared" si="29"/>
        <v>0.97413372376769158</v>
      </c>
    </row>
    <row r="43" spans="1:28" ht="15" x14ac:dyDescent="0.3">
      <c r="A43" s="85" t="s">
        <v>89</v>
      </c>
      <c r="B43" s="10"/>
      <c r="C43" s="10"/>
      <c r="D43" s="10"/>
      <c r="E43" s="10"/>
      <c r="F43" s="10"/>
      <c r="G43" s="9">
        <f>277+454</f>
        <v>731</v>
      </c>
      <c r="H43" s="9">
        <f>55+424</f>
        <v>479</v>
      </c>
      <c r="I43" s="9">
        <f>1830+1089</f>
        <v>2919</v>
      </c>
      <c r="J43" s="9">
        <f>424+223</f>
        <v>647</v>
      </c>
      <c r="K43" s="9">
        <f>G43+I43</f>
        <v>3650</v>
      </c>
      <c r="L43" s="9">
        <f>H43+J43</f>
        <v>1126</v>
      </c>
      <c r="M43" s="114"/>
      <c r="N43" s="9">
        <v>45</v>
      </c>
      <c r="O43" s="9">
        <v>45</v>
      </c>
      <c r="P43" s="9">
        <v>482</v>
      </c>
      <c r="Q43" s="9">
        <v>408</v>
      </c>
      <c r="R43" s="9">
        <f>N43+P43</f>
        <v>527</v>
      </c>
      <c r="S43" s="9">
        <f>O43+Q43</f>
        <v>453</v>
      </c>
      <c r="T43" s="114"/>
      <c r="U43" s="9">
        <v>1574</v>
      </c>
      <c r="V43" s="9">
        <v>1557</v>
      </c>
      <c r="W43" s="4"/>
      <c r="X43" s="9">
        <f t="shared" si="26"/>
        <v>5751</v>
      </c>
      <c r="Z43" s="163">
        <f t="shared" si="27"/>
        <v>0.30849315068493149</v>
      </c>
      <c r="AA43" s="163">
        <f t="shared" si="28"/>
        <v>0.85958254269449719</v>
      </c>
      <c r="AB43" s="163">
        <f t="shared" si="29"/>
        <v>0.98919949174078781</v>
      </c>
    </row>
    <row r="44" spans="1:28" ht="15" x14ac:dyDescent="0.3">
      <c r="A44" s="85" t="s">
        <v>91</v>
      </c>
      <c r="B44" s="10"/>
      <c r="C44" s="10"/>
      <c r="D44" s="10"/>
      <c r="E44" s="10"/>
      <c r="F44" s="10"/>
      <c r="G44" s="9">
        <v>546</v>
      </c>
      <c r="H44" s="9">
        <v>104</v>
      </c>
      <c r="I44" s="9">
        <v>4795</v>
      </c>
      <c r="J44" s="9">
        <v>1058</v>
      </c>
      <c r="K44" s="9">
        <f>G44+I44</f>
        <v>5341</v>
      </c>
      <c r="L44" s="9">
        <f>J44+H44</f>
        <v>1162</v>
      </c>
      <c r="M44" s="114"/>
      <c r="N44" s="9">
        <v>355</v>
      </c>
      <c r="O44" s="9">
        <v>343</v>
      </c>
      <c r="P44" s="9">
        <v>2982</v>
      </c>
      <c r="Q44" s="9">
        <v>2697</v>
      </c>
      <c r="R44" s="9">
        <f>P44+N44</f>
        <v>3337</v>
      </c>
      <c r="S44" s="9">
        <f>Q44+O44</f>
        <v>3040</v>
      </c>
      <c r="T44" s="114"/>
      <c r="U44" s="9">
        <f>2986+107+77+66</f>
        <v>3236</v>
      </c>
      <c r="V44" s="9">
        <f>2954+106+75+65</f>
        <v>3200</v>
      </c>
      <c r="W44" s="9"/>
      <c r="X44" s="9">
        <f t="shared" si="26"/>
        <v>11914</v>
      </c>
      <c r="Z44" s="163">
        <f t="shared" si="27"/>
        <v>0.21756225425950196</v>
      </c>
      <c r="AA44" s="163">
        <f t="shared" si="28"/>
        <v>0.9109979023074618</v>
      </c>
      <c r="AB44" s="163">
        <f t="shared" si="29"/>
        <v>0.9888751545117429</v>
      </c>
    </row>
    <row r="45" spans="1:28" x14ac:dyDescent="0.25">
      <c r="A45" s="15" t="s">
        <v>36</v>
      </c>
      <c r="B45" s="15"/>
      <c r="C45" s="15"/>
      <c r="D45" s="15"/>
      <c r="E45" s="1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65</v>
      </c>
      <c r="B46" s="15"/>
      <c r="C46" s="15"/>
      <c r="D46" s="15"/>
      <c r="E46" s="1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8" x14ac:dyDescent="0.25">
      <c r="A47" s="16" t="s">
        <v>75</v>
      </c>
      <c r="D47" s="16"/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8" x14ac:dyDescent="0.25">
      <c r="A48" s="16" t="s">
        <v>38</v>
      </c>
      <c r="B48" s="16"/>
      <c r="C48" s="16"/>
      <c r="D48" s="16"/>
      <c r="E48" s="16"/>
    </row>
    <row r="49" spans="1:16" ht="13" x14ac:dyDescent="0.3">
      <c r="A49" s="14" t="s">
        <v>106</v>
      </c>
      <c r="B49" s="16"/>
      <c r="C49" s="16"/>
      <c r="D49" s="16"/>
      <c r="E49" s="16"/>
    </row>
    <row r="50" spans="1:16" x14ac:dyDescent="0.25">
      <c r="A50" s="16" t="s">
        <v>148</v>
      </c>
      <c r="B50" s="16"/>
      <c r="C50" s="16"/>
      <c r="D50" s="16"/>
      <c r="E50" s="16"/>
    </row>
    <row r="51" spans="1:16" x14ac:dyDescent="0.25">
      <c r="A51" s="41" t="s">
        <v>92</v>
      </c>
      <c r="B51" s="16"/>
      <c r="C51" s="16"/>
      <c r="D51" s="16"/>
      <c r="E51" s="16"/>
    </row>
    <row r="52" spans="1:16" x14ac:dyDescent="0.25">
      <c r="A52" s="41" t="s">
        <v>149</v>
      </c>
    </row>
    <row r="56" spans="1:16" x14ac:dyDescent="0.25">
      <c r="P56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BP1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145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6" t="s">
        <v>44</v>
      </c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35"/>
      <c r="S2" s="206" t="s">
        <v>44</v>
      </c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35"/>
      <c r="AE2" s="206" t="s">
        <v>44</v>
      </c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35"/>
      <c r="AQ2" s="206" t="s">
        <v>44</v>
      </c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7">
        <v>2019</v>
      </c>
      <c r="BP3" s="207"/>
      <c r="BQ3" s="207"/>
      <c r="BS3" s="207">
        <v>2020</v>
      </c>
      <c r="BT3" s="207"/>
      <c r="BU3" s="207"/>
      <c r="BW3" s="207">
        <v>2021</v>
      </c>
      <c r="BX3" s="207"/>
      <c r="BY3" s="207"/>
      <c r="BZ3" s="207"/>
      <c r="CB3" s="207">
        <v>2022</v>
      </c>
      <c r="CC3" s="207"/>
      <c r="CD3" s="207"/>
      <c r="CE3" s="207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147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136</v>
      </c>
      <c r="CB4" s="76" t="s">
        <v>17</v>
      </c>
      <c r="CC4" s="76" t="s">
        <v>18</v>
      </c>
      <c r="CD4" s="76" t="s">
        <v>19</v>
      </c>
      <c r="CE4" s="76" t="s">
        <v>136</v>
      </c>
    </row>
    <row r="5" spans="1:83" s="5" customFormat="1" ht="13" x14ac:dyDescent="0.3">
      <c r="A5" s="8">
        <v>22</v>
      </c>
      <c r="B5" s="168">
        <f>D5-6</f>
        <v>44709</v>
      </c>
      <c r="C5" s="35"/>
      <c r="D5" s="168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80">
        <v>46</v>
      </c>
      <c r="CC5" s="180"/>
      <c r="CD5" s="180"/>
      <c r="CE5" s="180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80">
        <v>12</v>
      </c>
      <c r="BX6" s="180"/>
      <c r="BY6" s="180"/>
      <c r="BZ6" s="180">
        <v>1</v>
      </c>
      <c r="CB6" s="180">
        <v>111</v>
      </c>
      <c r="CC6" s="180"/>
      <c r="CD6" s="180">
        <v>1</v>
      </c>
      <c r="CE6" s="180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80">
        <v>44</v>
      </c>
      <c r="BX7" s="180"/>
      <c r="BY7" s="180">
        <v>1</v>
      </c>
      <c r="BZ7" s="180">
        <v>1</v>
      </c>
      <c r="CB7" s="180">
        <v>400</v>
      </c>
      <c r="CC7" s="180"/>
      <c r="CD7" s="180">
        <v>3</v>
      </c>
      <c r="CE7" s="180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80">
        <v>418</v>
      </c>
      <c r="BX8" s="180"/>
      <c r="BY8" s="180">
        <v>7</v>
      </c>
      <c r="BZ8" s="180">
        <v>5</v>
      </c>
      <c r="CB8" s="180">
        <v>1024</v>
      </c>
      <c r="CC8" s="180"/>
      <c r="CD8" s="180">
        <v>7</v>
      </c>
      <c r="CE8" s="180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80">
        <v>539</v>
      </c>
      <c r="BX9" s="180"/>
      <c r="BY9" s="180">
        <v>33</v>
      </c>
      <c r="BZ9" s="180">
        <v>6</v>
      </c>
      <c r="CB9" s="180">
        <v>1507</v>
      </c>
      <c r="CC9" s="180"/>
      <c r="CD9" s="180">
        <v>15</v>
      </c>
      <c r="CE9" s="180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80">
        <v>557</v>
      </c>
      <c r="BX10" s="180"/>
      <c r="BY10" s="180">
        <v>42</v>
      </c>
      <c r="BZ10" s="180">
        <v>6</v>
      </c>
      <c r="CB10" s="180">
        <v>1666</v>
      </c>
      <c r="CC10" s="180"/>
      <c r="CD10" s="180">
        <v>45</v>
      </c>
      <c r="CE10" s="180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80">
        <v>577</v>
      </c>
      <c r="BX11" s="180"/>
      <c r="BY11" s="180">
        <v>44</v>
      </c>
      <c r="BZ11" s="180">
        <v>6</v>
      </c>
      <c r="CB11" s="180">
        <v>2069</v>
      </c>
      <c r="CC11" s="180"/>
      <c r="CD11" s="180">
        <v>50</v>
      </c>
      <c r="CE11" s="180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80">
        <v>633</v>
      </c>
      <c r="BX12" s="180"/>
      <c r="BY12" s="180">
        <v>46</v>
      </c>
      <c r="BZ12" s="180">
        <v>6</v>
      </c>
      <c r="CB12" s="180">
        <v>2113</v>
      </c>
      <c r="CC12" s="180"/>
      <c r="CD12" s="180">
        <v>68</v>
      </c>
      <c r="CE12" s="180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80">
        <v>961</v>
      </c>
      <c r="BX13" s="180"/>
      <c r="BY13" s="180">
        <v>59</v>
      </c>
      <c r="BZ13" s="180">
        <v>6</v>
      </c>
      <c r="CB13" s="180">
        <v>2173</v>
      </c>
      <c r="CC13" s="180"/>
      <c r="CD13" s="180">
        <v>79</v>
      </c>
      <c r="CE13" s="180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80">
        <v>1040</v>
      </c>
      <c r="BX14" s="180"/>
      <c r="BY14" s="180">
        <v>70</v>
      </c>
      <c r="BZ14" s="180">
        <v>6</v>
      </c>
      <c r="CB14" s="180">
        <v>2183</v>
      </c>
      <c r="CC14" s="180"/>
      <c r="CD14" s="180">
        <v>85</v>
      </c>
      <c r="CE14" s="180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80">
        <v>1040</v>
      </c>
      <c r="BX15" s="180"/>
      <c r="BY15" s="180">
        <v>70</v>
      </c>
      <c r="BZ15" s="180">
        <v>6</v>
      </c>
      <c r="CB15" s="180">
        <v>2186</v>
      </c>
      <c r="CC15" s="180"/>
      <c r="CD15" s="180">
        <v>88</v>
      </c>
      <c r="CE15" s="180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80">
        <v>1040</v>
      </c>
      <c r="BX16" s="180"/>
      <c r="BY16" s="180">
        <v>70</v>
      </c>
      <c r="BZ16" s="180">
        <v>6</v>
      </c>
      <c r="CB16" s="180">
        <v>2325</v>
      </c>
      <c r="CC16" s="180"/>
      <c r="CD16" s="180">
        <v>89</v>
      </c>
      <c r="CE16" s="180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80">
        <v>1040</v>
      </c>
      <c r="BX17" s="180"/>
      <c r="BY17" s="180">
        <v>70</v>
      </c>
      <c r="BZ17" s="180">
        <v>6</v>
      </c>
      <c r="CB17" s="180">
        <v>2398</v>
      </c>
      <c r="CC17" s="180"/>
      <c r="CD17" s="180">
        <v>94</v>
      </c>
      <c r="CE17" s="180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8" t="s">
        <v>64</v>
      </c>
      <c r="AZ18" s="208"/>
      <c r="BA18" s="208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80">
        <v>1070</v>
      </c>
      <c r="BX18" s="180"/>
      <c r="BY18" s="180">
        <v>74</v>
      </c>
      <c r="BZ18" s="180">
        <v>6</v>
      </c>
      <c r="CB18" s="180">
        <v>2398</v>
      </c>
      <c r="CC18" s="180"/>
      <c r="CD18" s="180">
        <v>105</v>
      </c>
      <c r="CE18" s="180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8" t="s">
        <v>61</v>
      </c>
      <c r="AZ19" s="208"/>
      <c r="BA19" s="208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80">
        <v>1070</v>
      </c>
      <c r="BX19" s="180"/>
      <c r="BY19" s="180">
        <v>74</v>
      </c>
      <c r="BZ19" s="180">
        <v>6</v>
      </c>
      <c r="CB19" s="180">
        <v>2406</v>
      </c>
      <c r="CC19" s="180"/>
      <c r="CD19" s="180">
        <v>110</v>
      </c>
      <c r="CE19" s="180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8" t="s">
        <v>62</v>
      </c>
      <c r="AZ20" s="208"/>
      <c r="BA20" s="208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80">
        <v>1070</v>
      </c>
      <c r="BX20" s="180"/>
      <c r="BY20" s="180">
        <v>74</v>
      </c>
      <c r="BZ20" s="180">
        <v>6</v>
      </c>
      <c r="CB20" s="180">
        <v>2415</v>
      </c>
      <c r="CC20" s="180"/>
      <c r="CD20" s="180">
        <v>113</v>
      </c>
      <c r="CE20" s="180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8" t="s">
        <v>63</v>
      </c>
      <c r="AZ21" s="208"/>
      <c r="BA21" s="208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80">
        <v>1132</v>
      </c>
      <c r="BX21" s="180"/>
      <c r="BY21" s="180">
        <v>77</v>
      </c>
      <c r="BZ21" s="180">
        <v>6</v>
      </c>
      <c r="CB21" s="180">
        <v>2433</v>
      </c>
      <c r="CC21" s="180"/>
      <c r="CD21" s="180">
        <v>116</v>
      </c>
      <c r="CE21" s="180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80">
        <v>1269</v>
      </c>
      <c r="BX22" s="180"/>
      <c r="BY22" s="180">
        <v>84</v>
      </c>
      <c r="BZ22" s="180">
        <v>6</v>
      </c>
      <c r="CB22" s="180">
        <v>2506</v>
      </c>
      <c r="CC22" s="180">
        <v>7</v>
      </c>
      <c r="CD22" s="180">
        <v>139</v>
      </c>
      <c r="CE22" s="180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80">
        <v>1524</v>
      </c>
      <c r="BX23" s="180">
        <v>13</v>
      </c>
      <c r="BY23" s="180">
        <v>111</v>
      </c>
      <c r="BZ23" s="180">
        <v>6</v>
      </c>
      <c r="CB23" s="180">
        <v>2705</v>
      </c>
      <c r="CC23" s="180">
        <v>14</v>
      </c>
      <c r="CD23" s="180">
        <v>149</v>
      </c>
      <c r="CE23" s="180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80">
        <v>1624</v>
      </c>
      <c r="BX24" s="180">
        <v>15</v>
      </c>
      <c r="BY24" s="180">
        <v>113</v>
      </c>
      <c r="BZ24" s="180">
        <v>7</v>
      </c>
      <c r="CB24" s="180">
        <v>2867</v>
      </c>
      <c r="CC24" s="180">
        <v>22</v>
      </c>
      <c r="CD24" s="180">
        <v>155</v>
      </c>
      <c r="CE24" s="180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80">
        <v>1753</v>
      </c>
      <c r="BX25" s="180">
        <v>22</v>
      </c>
      <c r="BY25" s="180">
        <v>120</v>
      </c>
      <c r="BZ25" s="180">
        <v>11</v>
      </c>
      <c r="CB25" s="180">
        <v>3035</v>
      </c>
      <c r="CC25" s="180">
        <v>36</v>
      </c>
      <c r="CD25" s="180">
        <v>162</v>
      </c>
      <c r="CE25" s="180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80">
        <v>1774</v>
      </c>
      <c r="BX26" s="180">
        <v>37</v>
      </c>
      <c r="BY26" s="180">
        <v>146</v>
      </c>
      <c r="BZ26" s="180">
        <v>11</v>
      </c>
      <c r="CB26" s="180">
        <v>3100</v>
      </c>
      <c r="CC26" s="180">
        <v>61</v>
      </c>
      <c r="CD26" s="180">
        <v>168</v>
      </c>
      <c r="CE26" s="180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80">
        <v>1796</v>
      </c>
      <c r="BX27" s="180">
        <v>83</v>
      </c>
      <c r="BY27" s="180">
        <v>157</v>
      </c>
      <c r="BZ27" s="180">
        <v>11</v>
      </c>
      <c r="CB27" s="180">
        <v>3141</v>
      </c>
      <c r="CC27" s="180">
        <v>87</v>
      </c>
      <c r="CD27" s="180">
        <v>174</v>
      </c>
      <c r="CE27" s="180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80">
        <v>1826</v>
      </c>
      <c r="BX28" s="180">
        <v>188</v>
      </c>
      <c r="BY28" s="180">
        <v>189</v>
      </c>
      <c r="BZ28" s="180">
        <v>11</v>
      </c>
      <c r="CB28" s="180">
        <v>3163</v>
      </c>
      <c r="CC28" s="180">
        <v>149</v>
      </c>
      <c r="CD28" s="180">
        <v>184</v>
      </c>
      <c r="CE28" s="180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80">
        <v>1838</v>
      </c>
      <c r="BX29" s="180">
        <v>261</v>
      </c>
      <c r="BY29" s="180">
        <v>195</v>
      </c>
      <c r="BZ29" s="180">
        <v>11</v>
      </c>
      <c r="CB29" s="180">
        <v>3174</v>
      </c>
      <c r="CC29" s="180">
        <v>164</v>
      </c>
      <c r="CD29" s="180">
        <v>208</v>
      </c>
      <c r="CE29" s="180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80">
        <v>1848</v>
      </c>
      <c r="BX30" s="180">
        <v>296</v>
      </c>
      <c r="BY30" s="180">
        <v>196</v>
      </c>
      <c r="BZ30" s="180">
        <v>11</v>
      </c>
      <c r="CB30" s="180">
        <v>3177</v>
      </c>
      <c r="CC30" s="180">
        <v>168</v>
      </c>
      <c r="CD30" s="180">
        <v>211</v>
      </c>
      <c r="CE30" s="180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80">
        <v>1848</v>
      </c>
      <c r="BX31" s="180">
        <v>319</v>
      </c>
      <c r="BY31" s="180">
        <v>203</v>
      </c>
      <c r="BZ31" s="180">
        <v>11</v>
      </c>
      <c r="CB31" s="180">
        <v>3184</v>
      </c>
      <c r="CC31" s="180">
        <v>223</v>
      </c>
      <c r="CD31" s="180">
        <v>213</v>
      </c>
      <c r="CE31" s="180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80">
        <v>1848</v>
      </c>
      <c r="BX32" s="180">
        <v>336</v>
      </c>
      <c r="BY32" s="180">
        <v>207</v>
      </c>
      <c r="BZ32" s="180">
        <v>11</v>
      </c>
      <c r="CB32" s="180">
        <v>3193</v>
      </c>
      <c r="CC32" s="180">
        <v>240</v>
      </c>
      <c r="CD32" s="180">
        <v>217</v>
      </c>
      <c r="CE32" s="180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80">
        <v>1848</v>
      </c>
      <c r="BX33" s="180">
        <v>368</v>
      </c>
      <c r="BY33" s="180">
        <v>217</v>
      </c>
      <c r="BZ33" s="180">
        <v>11</v>
      </c>
      <c r="CB33" s="180">
        <v>3195</v>
      </c>
      <c r="CC33" s="180">
        <v>252</v>
      </c>
      <c r="CD33" s="180">
        <v>221</v>
      </c>
      <c r="CE33" s="180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81">
        <v>1848</v>
      </c>
      <c r="BX34" s="181">
        <v>372</v>
      </c>
      <c r="BY34" s="181">
        <v>222</v>
      </c>
      <c r="BZ34" s="181">
        <v>11</v>
      </c>
      <c r="CB34" s="182">
        <v>3195</v>
      </c>
      <c r="CC34" s="182">
        <v>252</v>
      </c>
      <c r="CD34" s="182">
        <v>221</v>
      </c>
      <c r="CE34" s="182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AY19:BA19"/>
    <mergeCell ref="AY20:BA20"/>
    <mergeCell ref="AY21:BA21"/>
    <mergeCell ref="F2:Q2"/>
    <mergeCell ref="S2:AC2"/>
    <mergeCell ref="AE2:AO2"/>
    <mergeCell ref="AQ2:BA2"/>
    <mergeCell ref="CB3:CE3"/>
    <mergeCell ref="BW3:BZ3"/>
    <mergeCell ref="BO3:BQ3"/>
    <mergeCell ref="BS3:BU3"/>
    <mergeCell ref="AY18:BA18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K3" zoomScale="130" zoomScaleNormal="130" workbookViewId="0">
      <selection activeCell="BQ16" sqref="BQ16:BS16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146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10">
        <v>2015</v>
      </c>
      <c r="AX2" s="210"/>
      <c r="AY2" s="210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10">
        <v>2018</v>
      </c>
      <c r="BJ2" s="210"/>
      <c r="BK2" s="210"/>
      <c r="BL2" s="15"/>
      <c r="BM2" s="209">
        <v>2019</v>
      </c>
      <c r="BN2" s="209"/>
      <c r="BO2" s="209"/>
      <c r="BQ2" s="209">
        <v>2020</v>
      </c>
      <c r="BR2" s="209"/>
      <c r="BS2" s="209"/>
      <c r="BU2" s="209">
        <v>2021</v>
      </c>
      <c r="BV2" s="209"/>
      <c r="BW2" s="209"/>
      <c r="BY2" s="209">
        <v>2022</v>
      </c>
      <c r="BZ2" s="209"/>
      <c r="CA2" s="209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3" t="s">
        <v>17</v>
      </c>
      <c r="BN3" s="123" t="s">
        <v>18</v>
      </c>
      <c r="BO3" s="123" t="s">
        <v>19</v>
      </c>
      <c r="BQ3" s="123" t="s">
        <v>17</v>
      </c>
      <c r="BR3" s="123" t="s">
        <v>18</v>
      </c>
      <c r="BS3" s="123" t="s">
        <v>19</v>
      </c>
      <c r="BU3" s="123" t="s">
        <v>17</v>
      </c>
      <c r="BV3" s="123" t="s">
        <v>18</v>
      </c>
      <c r="BW3" s="123" t="s">
        <v>19</v>
      </c>
      <c r="BY3" s="123" t="s">
        <v>17</v>
      </c>
      <c r="BZ3" s="123" t="s">
        <v>18</v>
      </c>
      <c r="CA3" s="123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4"/>
      <c r="F4" s="124"/>
      <c r="G4" s="124"/>
      <c r="H4" s="124"/>
      <c r="I4" s="124">
        <v>108</v>
      </c>
      <c r="J4" s="124">
        <v>0</v>
      </c>
      <c r="K4" s="124">
        <v>244</v>
      </c>
      <c r="L4" s="124"/>
      <c r="M4" s="124">
        <v>170</v>
      </c>
      <c r="N4" s="124">
        <v>0</v>
      </c>
      <c r="O4" s="124">
        <v>206</v>
      </c>
      <c r="P4" s="124"/>
      <c r="Q4" s="125">
        <v>96</v>
      </c>
      <c r="R4" s="124">
        <v>0</v>
      </c>
      <c r="S4" s="124">
        <v>420</v>
      </c>
      <c r="T4" s="124"/>
      <c r="U4" s="125">
        <v>201</v>
      </c>
      <c r="V4" s="124">
        <v>1</v>
      </c>
      <c r="W4" s="124">
        <v>119</v>
      </c>
      <c r="X4" s="124"/>
      <c r="Y4" s="124"/>
      <c r="Z4" s="124"/>
      <c r="AA4" s="124"/>
      <c r="AB4" s="124"/>
      <c r="AC4" s="124">
        <v>188</v>
      </c>
      <c r="AD4" s="124">
        <v>0</v>
      </c>
      <c r="AE4" s="124">
        <v>72</v>
      </c>
      <c r="AF4" s="124"/>
      <c r="AG4" s="124"/>
      <c r="AH4" s="124"/>
      <c r="AI4" s="124"/>
      <c r="AJ4" s="124"/>
      <c r="AK4" s="125">
        <v>108</v>
      </c>
      <c r="AL4" s="124">
        <v>0</v>
      </c>
      <c r="AM4" s="124">
        <v>109</v>
      </c>
      <c r="AN4" s="124"/>
      <c r="AO4" s="124"/>
      <c r="AP4" s="124"/>
      <c r="AQ4" s="124"/>
      <c r="AR4" s="124"/>
      <c r="AS4" s="126"/>
      <c r="AT4" s="126"/>
      <c r="AU4" s="126"/>
      <c r="AV4" s="126"/>
      <c r="AW4" s="126"/>
      <c r="AX4" s="126"/>
      <c r="AY4" s="126"/>
      <c r="AZ4" s="126"/>
      <c r="BA4" s="125">
        <v>6</v>
      </c>
      <c r="BB4" s="124"/>
      <c r="BC4" s="124">
        <v>9</v>
      </c>
      <c r="BD4" s="124"/>
      <c r="BE4" s="126"/>
      <c r="BF4" s="126"/>
      <c r="BG4" s="127"/>
      <c r="BH4" s="126"/>
      <c r="BI4" s="126"/>
      <c r="BJ4" s="126"/>
      <c r="BK4" s="126"/>
      <c r="BL4" s="126"/>
      <c r="BM4" s="124"/>
      <c r="BN4" s="124"/>
      <c r="BO4" s="124"/>
      <c r="BQ4" s="124"/>
      <c r="BR4" s="124"/>
      <c r="BS4" s="124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4"/>
      <c r="F5" s="124"/>
      <c r="G5" s="124"/>
      <c r="H5" s="124"/>
      <c r="I5" s="124">
        <v>153</v>
      </c>
      <c r="J5" s="124">
        <v>0</v>
      </c>
      <c r="K5" s="124">
        <v>337</v>
      </c>
      <c r="L5" s="124"/>
      <c r="M5" s="124">
        <v>272</v>
      </c>
      <c r="N5" s="124">
        <v>0</v>
      </c>
      <c r="O5" s="124">
        <v>353</v>
      </c>
      <c r="P5" s="124"/>
      <c r="Q5" s="125">
        <v>135</v>
      </c>
      <c r="R5" s="124">
        <v>0</v>
      </c>
      <c r="S5" s="124">
        <v>953</v>
      </c>
      <c r="T5" s="124"/>
      <c r="U5" s="125">
        <v>397</v>
      </c>
      <c r="V5" s="124">
        <v>3</v>
      </c>
      <c r="W5" s="124">
        <v>184</v>
      </c>
      <c r="X5" s="124"/>
      <c r="Y5" s="124">
        <v>94</v>
      </c>
      <c r="Z5" s="124">
        <v>0</v>
      </c>
      <c r="AA5" s="124">
        <v>33</v>
      </c>
      <c r="AB5" s="124"/>
      <c r="AC5" s="124">
        <v>330</v>
      </c>
      <c r="AD5" s="124">
        <v>0</v>
      </c>
      <c r="AE5" s="124">
        <v>136</v>
      </c>
      <c r="AF5" s="124"/>
      <c r="AG5" s="124"/>
      <c r="AH5" s="124"/>
      <c r="AI5" s="124"/>
      <c r="AJ5" s="124"/>
      <c r="AK5" s="124">
        <f>269+AK4</f>
        <v>377</v>
      </c>
      <c r="AL5" s="124">
        <v>0</v>
      </c>
      <c r="AM5" s="124">
        <v>222</v>
      </c>
      <c r="AN5" s="124"/>
      <c r="AO5" s="132">
        <v>42</v>
      </c>
      <c r="AP5" s="124">
        <v>1</v>
      </c>
      <c r="AQ5" s="124">
        <v>230</v>
      </c>
      <c r="AR5" s="124"/>
      <c r="AS5" s="124"/>
      <c r="AT5" s="124"/>
      <c r="AU5" s="124"/>
      <c r="AV5" s="124"/>
      <c r="AW5" s="125">
        <v>24</v>
      </c>
      <c r="AX5" s="124">
        <v>0</v>
      </c>
      <c r="AY5" s="124">
        <v>55</v>
      </c>
      <c r="AZ5" s="124"/>
      <c r="BA5" s="128">
        <v>63</v>
      </c>
      <c r="BB5" s="124"/>
      <c r="BC5" s="124">
        <v>134</v>
      </c>
      <c r="BD5" s="124"/>
      <c r="BE5" s="124">
        <v>7</v>
      </c>
      <c r="BF5" s="124">
        <v>0</v>
      </c>
      <c r="BG5" s="126">
        <v>44</v>
      </c>
      <c r="BH5" s="124"/>
      <c r="BI5" s="124">
        <v>48</v>
      </c>
      <c r="BJ5" s="124"/>
      <c r="BK5" s="124">
        <v>37</v>
      </c>
      <c r="BL5" s="124"/>
      <c r="BM5" s="124"/>
      <c r="BN5" s="124"/>
      <c r="BO5" s="124"/>
      <c r="BQ5" s="124"/>
      <c r="BR5" s="124"/>
      <c r="BS5" s="124"/>
      <c r="BU5" s="124">
        <v>268</v>
      </c>
      <c r="BV5" s="171" t="s">
        <v>41</v>
      </c>
      <c r="BW5" s="124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4"/>
      <c r="F6" s="124"/>
      <c r="G6" s="124"/>
      <c r="H6" s="124"/>
      <c r="I6" s="124">
        <v>316</v>
      </c>
      <c r="J6" s="124">
        <v>2</v>
      </c>
      <c r="K6" s="124">
        <v>481</v>
      </c>
      <c r="L6" s="124"/>
      <c r="M6" s="124">
        <v>452</v>
      </c>
      <c r="N6" s="124">
        <v>4</v>
      </c>
      <c r="O6" s="124">
        <v>518</v>
      </c>
      <c r="P6" s="124"/>
      <c r="Q6" s="125">
        <v>261</v>
      </c>
      <c r="R6" s="124">
        <v>0</v>
      </c>
      <c r="S6" s="124">
        <v>1220</v>
      </c>
      <c r="T6" s="124"/>
      <c r="U6" s="124">
        <v>687</v>
      </c>
      <c r="V6" s="124">
        <v>3</v>
      </c>
      <c r="W6" s="124">
        <v>225</v>
      </c>
      <c r="X6" s="124"/>
      <c r="Y6" s="124">
        <v>264</v>
      </c>
      <c r="Z6" s="124">
        <v>0</v>
      </c>
      <c r="AA6" s="124">
        <v>68</v>
      </c>
      <c r="AB6" s="124"/>
      <c r="AC6" s="124">
        <v>475</v>
      </c>
      <c r="AD6" s="124">
        <v>2</v>
      </c>
      <c r="AE6" s="124">
        <v>212</v>
      </c>
      <c r="AF6" s="124"/>
      <c r="AG6" s="124">
        <v>134</v>
      </c>
      <c r="AH6" s="124">
        <v>2</v>
      </c>
      <c r="AI6" s="124">
        <v>102</v>
      </c>
      <c r="AJ6" s="124"/>
      <c r="AK6" s="124">
        <v>681</v>
      </c>
      <c r="AL6" s="124">
        <v>1</v>
      </c>
      <c r="AM6" s="124">
        <v>293</v>
      </c>
      <c r="AN6" s="124"/>
      <c r="AO6" s="132">
        <v>131</v>
      </c>
      <c r="AP6" s="124">
        <v>1</v>
      </c>
      <c r="AQ6" s="124">
        <v>377</v>
      </c>
      <c r="AR6" s="124"/>
      <c r="AS6" s="124">
        <v>75</v>
      </c>
      <c r="AT6" s="124">
        <v>0</v>
      </c>
      <c r="AU6" s="124">
        <v>70</v>
      </c>
      <c r="AV6" s="124"/>
      <c r="AW6" s="124">
        <v>49</v>
      </c>
      <c r="AX6" s="124">
        <v>1</v>
      </c>
      <c r="AY6" s="124">
        <v>76</v>
      </c>
      <c r="AZ6" s="124"/>
      <c r="BA6" s="128">
        <v>135</v>
      </c>
      <c r="BB6" s="124"/>
      <c r="BC6" s="124">
        <v>184</v>
      </c>
      <c r="BD6" s="124"/>
      <c r="BE6" s="124">
        <v>141</v>
      </c>
      <c r="BF6" s="124">
        <v>0</v>
      </c>
      <c r="BG6" s="124">
        <v>91</v>
      </c>
      <c r="BH6" s="124"/>
      <c r="BI6" s="124">
        <v>116</v>
      </c>
      <c r="BJ6" s="124"/>
      <c r="BK6" s="124">
        <v>86</v>
      </c>
      <c r="BL6" s="124"/>
      <c r="BM6" s="124"/>
      <c r="BN6" s="124"/>
      <c r="BO6" s="124"/>
      <c r="BQ6" s="124"/>
      <c r="BR6" s="124"/>
      <c r="BS6" s="124"/>
      <c r="BU6" s="124">
        <v>268</v>
      </c>
      <c r="BV6" s="171" t="s">
        <v>41</v>
      </c>
      <c r="BW6" s="124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4">
        <v>274</v>
      </c>
      <c r="F7" s="124">
        <v>9</v>
      </c>
      <c r="G7" s="124">
        <v>31</v>
      </c>
      <c r="H7" s="124"/>
      <c r="I7" s="124">
        <v>676</v>
      </c>
      <c r="J7" s="124">
        <v>4</v>
      </c>
      <c r="K7" s="124">
        <v>584</v>
      </c>
      <c r="L7" s="124"/>
      <c r="M7" s="124">
        <v>565</v>
      </c>
      <c r="N7" s="124">
        <v>12</v>
      </c>
      <c r="O7" s="124">
        <v>658</v>
      </c>
      <c r="P7" s="124"/>
      <c r="Q7" s="124">
        <v>368</v>
      </c>
      <c r="R7" s="124">
        <v>0</v>
      </c>
      <c r="S7" s="124">
        <v>1345</v>
      </c>
      <c r="T7" s="124"/>
      <c r="U7" s="124">
        <v>1139</v>
      </c>
      <c r="V7" s="124">
        <v>4</v>
      </c>
      <c r="W7" s="124">
        <v>262</v>
      </c>
      <c r="X7" s="124"/>
      <c r="Y7" s="124">
        <v>521</v>
      </c>
      <c r="Z7" s="124">
        <v>10</v>
      </c>
      <c r="AA7" s="124">
        <v>221</v>
      </c>
      <c r="AB7" s="124"/>
      <c r="AC7" s="124">
        <v>599</v>
      </c>
      <c r="AD7" s="124">
        <v>7</v>
      </c>
      <c r="AE7" s="124">
        <v>239</v>
      </c>
      <c r="AF7" s="124"/>
      <c r="AG7" s="124">
        <v>646</v>
      </c>
      <c r="AH7" s="124">
        <v>5</v>
      </c>
      <c r="AI7" s="124">
        <v>333</v>
      </c>
      <c r="AJ7" s="124"/>
      <c r="AK7" s="124">
        <f>282+AK6</f>
        <v>963</v>
      </c>
      <c r="AL7" s="124">
        <v>1</v>
      </c>
      <c r="AM7" s="124">
        <v>450</v>
      </c>
      <c r="AN7" s="124"/>
      <c r="AO7" s="132">
        <v>247</v>
      </c>
      <c r="AP7" s="124">
        <f>5+AP6</f>
        <v>6</v>
      </c>
      <c r="AQ7" s="124">
        <v>595</v>
      </c>
      <c r="AR7" s="124"/>
      <c r="AS7" s="124">
        <v>311</v>
      </c>
      <c r="AT7" s="124">
        <v>38</v>
      </c>
      <c r="AU7" s="124">
        <f>AU6+161</f>
        <v>231</v>
      </c>
      <c r="AV7" s="124"/>
      <c r="AW7" s="124">
        <v>52</v>
      </c>
      <c r="AX7" s="124">
        <v>1</v>
      </c>
      <c r="AY7" s="124">
        <v>109</v>
      </c>
      <c r="AZ7" s="124"/>
      <c r="BA7" s="127">
        <v>220</v>
      </c>
      <c r="BB7" s="124">
        <v>1</v>
      </c>
      <c r="BC7" s="124">
        <v>284</v>
      </c>
      <c r="BD7" s="124"/>
      <c r="BE7" s="124">
        <v>318</v>
      </c>
      <c r="BF7" s="124">
        <v>0</v>
      </c>
      <c r="BG7" s="124">
        <v>211</v>
      </c>
      <c r="BH7" s="124"/>
      <c r="BI7" s="124">
        <v>169</v>
      </c>
      <c r="BJ7" s="124"/>
      <c r="BK7" s="124">
        <v>101</v>
      </c>
      <c r="BL7" s="124"/>
      <c r="BM7" s="124">
        <v>401</v>
      </c>
      <c r="BN7" s="124">
        <v>2</v>
      </c>
      <c r="BO7" s="124">
        <v>138</v>
      </c>
      <c r="BP7" s="133"/>
      <c r="BQ7" s="156">
        <v>0</v>
      </c>
      <c r="BR7" s="124">
        <v>0</v>
      </c>
      <c r="BS7" s="124">
        <v>13</v>
      </c>
      <c r="BU7" s="124">
        <v>552</v>
      </c>
      <c r="BV7" s="124">
        <v>2</v>
      </c>
      <c r="BW7" s="124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4">
        <v>686</v>
      </c>
      <c r="F8" s="124">
        <v>36</v>
      </c>
      <c r="G8" s="124">
        <v>132</v>
      </c>
      <c r="H8" s="124"/>
      <c r="I8" s="124">
        <v>1054</v>
      </c>
      <c r="J8" s="124">
        <v>36</v>
      </c>
      <c r="K8" s="124">
        <v>834</v>
      </c>
      <c r="L8" s="124"/>
      <c r="M8" s="124">
        <v>677</v>
      </c>
      <c r="N8" s="124">
        <v>44</v>
      </c>
      <c r="O8" s="124">
        <v>771</v>
      </c>
      <c r="P8" s="124"/>
      <c r="Q8" s="124">
        <v>547</v>
      </c>
      <c r="R8" s="124">
        <v>0</v>
      </c>
      <c r="S8" s="124">
        <v>1438</v>
      </c>
      <c r="T8" s="124"/>
      <c r="U8" s="124">
        <v>1387</v>
      </c>
      <c r="V8" s="124">
        <v>17</v>
      </c>
      <c r="W8" s="124">
        <v>307</v>
      </c>
      <c r="X8" s="124"/>
      <c r="Y8" s="124">
        <v>830</v>
      </c>
      <c r="Z8" s="124">
        <v>35</v>
      </c>
      <c r="AA8" s="124">
        <v>535</v>
      </c>
      <c r="AB8" s="124"/>
      <c r="AC8" s="124">
        <v>733</v>
      </c>
      <c r="AD8" s="124">
        <v>27</v>
      </c>
      <c r="AE8" s="124">
        <v>519</v>
      </c>
      <c r="AF8" s="124"/>
      <c r="AG8" s="124">
        <v>1109</v>
      </c>
      <c r="AH8" s="124">
        <v>24</v>
      </c>
      <c r="AI8" s="124">
        <v>477</v>
      </c>
      <c r="AJ8" s="124"/>
      <c r="AK8" s="124">
        <f>351+AK7</f>
        <v>1314</v>
      </c>
      <c r="AL8" s="124">
        <v>12</v>
      </c>
      <c r="AM8" s="124">
        <v>719</v>
      </c>
      <c r="AN8" s="124"/>
      <c r="AO8" s="132">
        <v>296</v>
      </c>
      <c r="AP8" s="124">
        <v>7</v>
      </c>
      <c r="AQ8" s="124">
        <v>743</v>
      </c>
      <c r="AR8" s="124"/>
      <c r="AS8" s="124">
        <v>346</v>
      </c>
      <c r="AT8" s="124">
        <v>42</v>
      </c>
      <c r="AU8" s="124">
        <f>AU7+56</f>
        <v>287</v>
      </c>
      <c r="AV8" s="124"/>
      <c r="AW8" s="124">
        <v>150</v>
      </c>
      <c r="AX8" s="124">
        <v>12</v>
      </c>
      <c r="AY8" s="124">
        <v>227</v>
      </c>
      <c r="AZ8" s="124"/>
      <c r="BA8" s="127">
        <v>308</v>
      </c>
      <c r="BB8" s="124">
        <v>1</v>
      </c>
      <c r="BC8" s="124">
        <v>383</v>
      </c>
      <c r="BD8" s="124"/>
      <c r="BE8" s="124">
        <v>652</v>
      </c>
      <c r="BF8" s="124">
        <v>0</v>
      </c>
      <c r="BG8" s="124">
        <v>263</v>
      </c>
      <c r="BH8" s="124"/>
      <c r="BI8" s="124">
        <v>339</v>
      </c>
      <c r="BJ8" s="124"/>
      <c r="BK8" s="124">
        <v>128</v>
      </c>
      <c r="BL8" s="124"/>
      <c r="BM8" s="124">
        <v>593</v>
      </c>
      <c r="BN8" s="124">
        <v>3</v>
      </c>
      <c r="BO8" s="124">
        <v>281</v>
      </c>
      <c r="BP8" s="133"/>
      <c r="BQ8" s="124">
        <v>5</v>
      </c>
      <c r="BR8" s="124">
        <v>1</v>
      </c>
      <c r="BS8" s="124">
        <v>28</v>
      </c>
      <c r="BU8" s="124">
        <v>1403</v>
      </c>
      <c r="BV8" s="124">
        <v>12</v>
      </c>
      <c r="BW8" s="124">
        <v>169</v>
      </c>
      <c r="BY8" s="124">
        <v>10</v>
      </c>
      <c r="BZ8" s="124">
        <v>2</v>
      </c>
      <c r="CA8" s="124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4">
        <v>1304</v>
      </c>
      <c r="F9" s="124">
        <v>145</v>
      </c>
      <c r="G9" s="124">
        <v>503</v>
      </c>
      <c r="H9" s="124"/>
      <c r="I9" s="124">
        <v>1162</v>
      </c>
      <c r="J9" s="124">
        <v>133</v>
      </c>
      <c r="K9" s="124">
        <v>1028</v>
      </c>
      <c r="L9" s="124"/>
      <c r="M9" s="124">
        <v>826</v>
      </c>
      <c r="N9" s="124">
        <v>66</v>
      </c>
      <c r="O9" s="124">
        <v>1073</v>
      </c>
      <c r="P9" s="124"/>
      <c r="Q9" s="124">
        <v>762</v>
      </c>
      <c r="R9" s="124">
        <v>2</v>
      </c>
      <c r="S9" s="124">
        <v>1627</v>
      </c>
      <c r="T9" s="124"/>
      <c r="U9" s="124">
        <v>1676</v>
      </c>
      <c r="V9" s="124">
        <v>71</v>
      </c>
      <c r="W9" s="124">
        <v>416</v>
      </c>
      <c r="X9" s="124"/>
      <c r="Y9" s="124">
        <v>1021</v>
      </c>
      <c r="Z9" s="124">
        <v>109</v>
      </c>
      <c r="AA9" s="124">
        <v>870</v>
      </c>
      <c r="AB9" s="124"/>
      <c r="AC9" s="124">
        <v>921</v>
      </c>
      <c r="AD9" s="124">
        <v>300</v>
      </c>
      <c r="AE9" s="124">
        <v>649</v>
      </c>
      <c r="AF9" s="124"/>
      <c r="AG9" s="124">
        <v>1339</v>
      </c>
      <c r="AH9" s="124">
        <v>89</v>
      </c>
      <c r="AI9" s="124">
        <v>770</v>
      </c>
      <c r="AJ9" s="124"/>
      <c r="AK9" s="124">
        <f>401+AK8</f>
        <v>1715</v>
      </c>
      <c r="AL9" s="124">
        <f>157+AL8</f>
        <v>169</v>
      </c>
      <c r="AM9" s="124">
        <v>1316</v>
      </c>
      <c r="AN9" s="124"/>
      <c r="AO9" s="132">
        <v>335</v>
      </c>
      <c r="AP9" s="124">
        <v>29</v>
      </c>
      <c r="AQ9" s="124">
        <v>1024</v>
      </c>
      <c r="AR9" s="124"/>
      <c r="AS9" s="124">
        <v>419</v>
      </c>
      <c r="AT9" s="124">
        <v>333</v>
      </c>
      <c r="AU9" s="124">
        <f>AU8+229</f>
        <v>516</v>
      </c>
      <c r="AV9" s="124"/>
      <c r="AW9" s="124">
        <v>300</v>
      </c>
      <c r="AX9" s="124">
        <v>38</v>
      </c>
      <c r="AY9" s="124">
        <v>335</v>
      </c>
      <c r="AZ9" s="124"/>
      <c r="BA9" s="127">
        <v>428</v>
      </c>
      <c r="BB9" s="124">
        <v>1</v>
      </c>
      <c r="BC9" s="124">
        <v>478</v>
      </c>
      <c r="BD9" s="124"/>
      <c r="BE9" s="124">
        <v>1284</v>
      </c>
      <c r="BF9" s="124">
        <v>4</v>
      </c>
      <c r="BG9" s="124">
        <v>369</v>
      </c>
      <c r="BH9" s="124"/>
      <c r="BI9" s="124">
        <v>855</v>
      </c>
      <c r="BJ9" s="124">
        <v>2</v>
      </c>
      <c r="BK9" s="124">
        <v>214</v>
      </c>
      <c r="BL9" s="124"/>
      <c r="BM9" s="124">
        <v>824</v>
      </c>
      <c r="BN9" s="124">
        <v>18</v>
      </c>
      <c r="BO9" s="124">
        <v>375</v>
      </c>
      <c r="BP9" s="133"/>
      <c r="BQ9" s="124">
        <v>56</v>
      </c>
      <c r="BR9" s="124">
        <v>12</v>
      </c>
      <c r="BS9" s="124">
        <v>77</v>
      </c>
      <c r="BU9" s="124">
        <v>2203</v>
      </c>
      <c r="BV9" s="124">
        <v>58</v>
      </c>
      <c r="BW9" s="124">
        <v>223</v>
      </c>
      <c r="BY9" s="124">
        <v>100</v>
      </c>
      <c r="BZ9" s="124">
        <v>69</v>
      </c>
      <c r="CA9" s="124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4">
        <v>1642</v>
      </c>
      <c r="F10" s="124">
        <v>472</v>
      </c>
      <c r="G10" s="124">
        <v>962</v>
      </c>
      <c r="H10" s="124"/>
      <c r="I10" s="124">
        <v>1254</v>
      </c>
      <c r="J10" s="124">
        <v>245</v>
      </c>
      <c r="K10" s="124">
        <v>1406</v>
      </c>
      <c r="L10" s="124"/>
      <c r="M10" s="124">
        <v>973</v>
      </c>
      <c r="N10" s="124">
        <v>115</v>
      </c>
      <c r="O10" s="124">
        <v>1950</v>
      </c>
      <c r="P10" s="124"/>
      <c r="Q10" s="124">
        <v>835</v>
      </c>
      <c r="R10" s="124">
        <v>26</v>
      </c>
      <c r="S10" s="124">
        <v>2781</v>
      </c>
      <c r="T10" s="124"/>
      <c r="U10" s="124">
        <v>1792</v>
      </c>
      <c r="V10" s="124">
        <v>188</v>
      </c>
      <c r="W10" s="124">
        <v>710</v>
      </c>
      <c r="X10" s="124"/>
      <c r="Y10" s="124">
        <v>1046</v>
      </c>
      <c r="Z10" s="124">
        <v>118</v>
      </c>
      <c r="AA10" s="124">
        <v>893</v>
      </c>
      <c r="AB10" s="124"/>
      <c r="AC10" s="124">
        <v>1118</v>
      </c>
      <c r="AD10" s="124">
        <v>628</v>
      </c>
      <c r="AE10" s="124">
        <v>718</v>
      </c>
      <c r="AF10" s="124"/>
      <c r="AG10" s="124">
        <v>1397</v>
      </c>
      <c r="AH10" s="124">
        <v>144</v>
      </c>
      <c r="AI10" s="124">
        <v>1249</v>
      </c>
      <c r="AJ10" s="124"/>
      <c r="AK10" s="124">
        <f>441+AK9</f>
        <v>2156</v>
      </c>
      <c r="AL10" s="124">
        <f>231+AL9</f>
        <v>400</v>
      </c>
      <c r="AM10" s="124">
        <v>2076</v>
      </c>
      <c r="AN10" s="124"/>
      <c r="AO10" s="132">
        <v>361</v>
      </c>
      <c r="AP10" s="124">
        <f>63+AP9</f>
        <v>92</v>
      </c>
      <c r="AQ10" s="124">
        <v>1320</v>
      </c>
      <c r="AR10" s="124"/>
      <c r="AS10" s="124">
        <v>697</v>
      </c>
      <c r="AT10" s="124">
        <v>674</v>
      </c>
      <c r="AU10" s="124">
        <f>AU9+122</f>
        <v>638</v>
      </c>
      <c r="AV10" s="124"/>
      <c r="AW10" s="124">
        <v>414</v>
      </c>
      <c r="AX10" s="124">
        <v>87</v>
      </c>
      <c r="AY10" s="124">
        <v>445</v>
      </c>
      <c r="AZ10" s="124"/>
      <c r="BA10" s="127">
        <v>449</v>
      </c>
      <c r="BB10" s="124">
        <v>1</v>
      </c>
      <c r="BC10" s="124">
        <v>526</v>
      </c>
      <c r="BD10" s="124"/>
      <c r="BE10" s="124">
        <v>1556</v>
      </c>
      <c r="BF10" s="124">
        <v>11</v>
      </c>
      <c r="BG10" s="124">
        <v>419</v>
      </c>
      <c r="BH10" s="124"/>
      <c r="BI10" s="124">
        <v>1065</v>
      </c>
      <c r="BJ10" s="124">
        <v>7</v>
      </c>
      <c r="BK10" s="124">
        <v>388</v>
      </c>
      <c r="BL10" s="124"/>
      <c r="BM10" s="124">
        <v>1079</v>
      </c>
      <c r="BN10" s="124">
        <v>27</v>
      </c>
      <c r="BO10" s="124">
        <v>407</v>
      </c>
      <c r="BP10" s="133"/>
      <c r="BQ10" s="124">
        <v>69</v>
      </c>
      <c r="BR10" s="124">
        <v>15</v>
      </c>
      <c r="BS10" s="124">
        <v>85</v>
      </c>
      <c r="BU10" s="124">
        <v>2836</v>
      </c>
      <c r="BV10" s="124">
        <v>133</v>
      </c>
      <c r="BW10" s="124">
        <v>253</v>
      </c>
      <c r="BY10" s="124">
        <v>815</v>
      </c>
      <c r="BZ10" s="124">
        <v>429</v>
      </c>
      <c r="CA10" s="124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4">
        <v>1906</v>
      </c>
      <c r="F11" s="124">
        <v>897</v>
      </c>
      <c r="G11" s="124">
        <v>1560</v>
      </c>
      <c r="H11" s="124"/>
      <c r="I11" s="124">
        <v>1342</v>
      </c>
      <c r="J11" s="124">
        <v>514</v>
      </c>
      <c r="K11" s="124">
        <v>1808</v>
      </c>
      <c r="L11" s="124"/>
      <c r="M11" s="124">
        <v>1061</v>
      </c>
      <c r="N11" s="124">
        <v>182</v>
      </c>
      <c r="O11" s="124">
        <v>2471</v>
      </c>
      <c r="P11" s="124"/>
      <c r="Q11" s="124">
        <v>974</v>
      </c>
      <c r="R11" s="124">
        <v>51</v>
      </c>
      <c r="S11" s="124">
        <v>4108</v>
      </c>
      <c r="T11" s="124"/>
      <c r="U11" s="124">
        <v>1856</v>
      </c>
      <c r="V11" s="124">
        <v>335</v>
      </c>
      <c r="W11" s="124">
        <v>849</v>
      </c>
      <c r="X11" s="124"/>
      <c r="Y11" s="124">
        <v>1082</v>
      </c>
      <c r="Z11" s="124">
        <v>138</v>
      </c>
      <c r="AA11" s="124">
        <v>1118</v>
      </c>
      <c r="AB11" s="124"/>
      <c r="AC11" s="124">
        <v>1181</v>
      </c>
      <c r="AD11" s="124">
        <v>898</v>
      </c>
      <c r="AE11" s="124">
        <v>816</v>
      </c>
      <c r="AF11" s="124"/>
      <c r="AG11" s="124">
        <v>1405</v>
      </c>
      <c r="AH11" s="124">
        <v>183</v>
      </c>
      <c r="AI11" s="124">
        <v>1398</v>
      </c>
      <c r="AJ11" s="124"/>
      <c r="AK11" s="124">
        <f>103+AK10</f>
        <v>2259</v>
      </c>
      <c r="AL11" s="124">
        <f>78+AL10</f>
        <v>478</v>
      </c>
      <c r="AM11" s="124">
        <v>2288</v>
      </c>
      <c r="AN11" s="124"/>
      <c r="AO11" s="132">
        <v>411</v>
      </c>
      <c r="AP11" s="124">
        <f>43+AP10</f>
        <v>135</v>
      </c>
      <c r="AQ11" s="124">
        <v>1526</v>
      </c>
      <c r="AR11" s="124"/>
      <c r="AS11" s="124">
        <v>869</v>
      </c>
      <c r="AT11" s="124">
        <v>979</v>
      </c>
      <c r="AU11" s="124">
        <f>AU10+69</f>
        <v>707</v>
      </c>
      <c r="AV11" s="124"/>
      <c r="AW11" s="124">
        <v>479</v>
      </c>
      <c r="AX11" s="124">
        <v>246</v>
      </c>
      <c r="AY11" s="124">
        <v>776</v>
      </c>
      <c r="AZ11" s="124"/>
      <c r="BA11" s="127">
        <v>459</v>
      </c>
      <c r="BB11" s="124">
        <v>3</v>
      </c>
      <c r="BC11" s="124">
        <v>563</v>
      </c>
      <c r="BD11" s="124"/>
      <c r="BE11" s="124">
        <v>1710</v>
      </c>
      <c r="BF11" s="124">
        <v>27</v>
      </c>
      <c r="BG11" s="124">
        <v>468</v>
      </c>
      <c r="BH11" s="124"/>
      <c r="BI11" s="124">
        <v>1248</v>
      </c>
      <c r="BJ11" s="124">
        <v>35</v>
      </c>
      <c r="BK11" s="124">
        <v>456</v>
      </c>
      <c r="BL11" s="124"/>
      <c r="BM11" s="124">
        <v>1310</v>
      </c>
      <c r="BN11" s="124">
        <v>41</v>
      </c>
      <c r="BO11" s="124">
        <v>430</v>
      </c>
      <c r="BP11" s="133"/>
      <c r="BQ11" s="124">
        <v>90</v>
      </c>
      <c r="BR11" s="124">
        <v>46</v>
      </c>
      <c r="BS11" s="124">
        <v>145</v>
      </c>
      <c r="BU11" s="124">
        <v>3100</v>
      </c>
      <c r="BV11" s="124">
        <v>170</v>
      </c>
      <c r="BW11" s="124">
        <v>261</v>
      </c>
      <c r="BY11" s="124">
        <v>1031</v>
      </c>
      <c r="BZ11" s="124">
        <v>613</v>
      </c>
      <c r="CA11" s="124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4">
        <v>2060</v>
      </c>
      <c r="F12" s="124">
        <v>948</v>
      </c>
      <c r="G12" s="124">
        <v>1826</v>
      </c>
      <c r="H12" s="124"/>
      <c r="I12" s="124">
        <v>1383</v>
      </c>
      <c r="J12" s="124">
        <v>554</v>
      </c>
      <c r="K12" s="124">
        <v>1989</v>
      </c>
      <c r="L12" s="124"/>
      <c r="M12" s="124">
        <v>1111</v>
      </c>
      <c r="N12" s="124">
        <v>220</v>
      </c>
      <c r="O12" s="124">
        <v>3271</v>
      </c>
      <c r="P12" s="124"/>
      <c r="Q12" s="124">
        <v>1021</v>
      </c>
      <c r="R12" s="124">
        <v>84</v>
      </c>
      <c r="S12" s="124">
        <v>4742</v>
      </c>
      <c r="T12" s="124"/>
      <c r="U12" s="124">
        <v>1967</v>
      </c>
      <c r="V12" s="124">
        <v>401</v>
      </c>
      <c r="W12" s="124">
        <v>884</v>
      </c>
      <c r="X12" s="124"/>
      <c r="Y12" s="124">
        <v>1109</v>
      </c>
      <c r="Z12" s="124">
        <v>154</v>
      </c>
      <c r="AA12" s="124">
        <v>1373</v>
      </c>
      <c r="AB12" s="124"/>
      <c r="AC12" s="48">
        <v>1292</v>
      </c>
      <c r="AD12" s="48">
        <v>909</v>
      </c>
      <c r="AE12" s="48">
        <v>822</v>
      </c>
      <c r="AF12" s="124"/>
      <c r="AG12" s="124">
        <v>1484</v>
      </c>
      <c r="AH12" s="124">
        <v>280</v>
      </c>
      <c r="AI12" s="124">
        <v>1516</v>
      </c>
      <c r="AJ12" s="124"/>
      <c r="AK12" s="124">
        <f>92+AK11</f>
        <v>2351</v>
      </c>
      <c r="AL12" s="124">
        <f>75+AL11</f>
        <v>553</v>
      </c>
      <c r="AM12" s="124">
        <v>2891</v>
      </c>
      <c r="AN12" s="124"/>
      <c r="AO12" s="132">
        <v>463</v>
      </c>
      <c r="AP12" s="124">
        <f>34+AP11</f>
        <v>169</v>
      </c>
      <c r="AQ12" s="124">
        <v>1589</v>
      </c>
      <c r="AR12" s="124"/>
      <c r="AS12" s="124">
        <v>959</v>
      </c>
      <c r="AT12" s="124">
        <v>1074</v>
      </c>
      <c r="AU12" s="124">
        <f>AU11+252</f>
        <v>959</v>
      </c>
      <c r="AV12" s="124"/>
      <c r="AW12" s="124">
        <v>527</v>
      </c>
      <c r="AX12" s="124">
        <v>391</v>
      </c>
      <c r="AY12" s="124">
        <v>1031</v>
      </c>
      <c r="AZ12" s="124"/>
      <c r="BA12" s="48">
        <v>459</v>
      </c>
      <c r="BB12" s="48">
        <v>3</v>
      </c>
      <c r="BC12" s="48">
        <v>563</v>
      </c>
      <c r="BD12" s="124"/>
      <c r="BE12" s="124">
        <v>1846</v>
      </c>
      <c r="BF12" s="124">
        <v>37</v>
      </c>
      <c r="BG12" s="124">
        <v>582</v>
      </c>
      <c r="BH12" s="124"/>
      <c r="BI12" s="124">
        <v>1387</v>
      </c>
      <c r="BJ12" s="124">
        <v>46</v>
      </c>
      <c r="BK12" s="124">
        <v>461</v>
      </c>
      <c r="BL12" s="124"/>
      <c r="BM12" s="124">
        <v>1473</v>
      </c>
      <c r="BN12" s="124">
        <v>73</v>
      </c>
      <c r="BO12" s="124">
        <v>672</v>
      </c>
      <c r="BP12" s="133"/>
      <c r="BQ12" s="124">
        <v>107</v>
      </c>
      <c r="BR12" s="124">
        <v>67</v>
      </c>
      <c r="BS12" s="124">
        <v>198</v>
      </c>
      <c r="BU12" s="48">
        <v>3370</v>
      </c>
      <c r="BV12" s="48">
        <v>194</v>
      </c>
      <c r="BW12" s="48">
        <v>336</v>
      </c>
      <c r="BY12" s="124">
        <v>1104</v>
      </c>
      <c r="BZ12" s="124">
        <v>751</v>
      </c>
      <c r="CA12" s="124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4">
        <v>2062</v>
      </c>
      <c r="F13" s="124">
        <v>978</v>
      </c>
      <c r="G13" s="124">
        <v>1988</v>
      </c>
      <c r="H13" s="124"/>
      <c r="I13" s="124">
        <v>1403</v>
      </c>
      <c r="J13" s="124">
        <v>687</v>
      </c>
      <c r="K13" s="124">
        <v>2094</v>
      </c>
      <c r="L13" s="124"/>
      <c r="M13" s="124">
        <v>1133</v>
      </c>
      <c r="N13" s="124">
        <v>230</v>
      </c>
      <c r="O13" s="124">
        <v>3296</v>
      </c>
      <c r="P13" s="124"/>
      <c r="Q13" s="124">
        <v>1022</v>
      </c>
      <c r="R13" s="124">
        <v>84</v>
      </c>
      <c r="S13" s="124">
        <v>4897</v>
      </c>
      <c r="T13" s="124"/>
      <c r="U13" s="124">
        <v>2024</v>
      </c>
      <c r="V13" s="124">
        <v>439</v>
      </c>
      <c r="W13" s="124">
        <v>896</v>
      </c>
      <c r="X13" s="124"/>
      <c r="Y13" s="124">
        <v>1126</v>
      </c>
      <c r="Z13" s="124">
        <v>170</v>
      </c>
      <c r="AA13" s="124">
        <v>1396</v>
      </c>
      <c r="AB13" s="124"/>
      <c r="AC13" s="67"/>
      <c r="AD13" s="67"/>
      <c r="AE13" s="67"/>
      <c r="AF13" s="67"/>
      <c r="AG13" s="124">
        <v>1534</v>
      </c>
      <c r="AH13" s="124">
        <v>325</v>
      </c>
      <c r="AI13" s="124">
        <v>1530</v>
      </c>
      <c r="AJ13" s="124"/>
      <c r="AK13" s="124">
        <f>109+AK12</f>
        <v>2460</v>
      </c>
      <c r="AL13" s="124">
        <f>8+AL12</f>
        <v>561</v>
      </c>
      <c r="AM13" s="124">
        <v>3194</v>
      </c>
      <c r="AN13" s="124"/>
      <c r="AO13" s="132">
        <v>512</v>
      </c>
      <c r="AP13" s="124">
        <f>123+AP12</f>
        <v>292</v>
      </c>
      <c r="AQ13" s="124">
        <v>1659</v>
      </c>
      <c r="AR13" s="124"/>
      <c r="AS13" s="124">
        <v>972</v>
      </c>
      <c r="AT13" s="124">
        <v>1092</v>
      </c>
      <c r="AU13" s="124">
        <f>AU12+129</f>
        <v>1088</v>
      </c>
      <c r="AV13" s="124"/>
      <c r="AW13" s="124">
        <v>615</v>
      </c>
      <c r="AX13" s="124">
        <v>424</v>
      </c>
      <c r="AY13" s="124">
        <v>1067</v>
      </c>
      <c r="AZ13" s="124"/>
      <c r="BA13" s="127"/>
      <c r="BB13" s="124"/>
      <c r="BC13" s="124"/>
      <c r="BD13" s="124"/>
      <c r="BE13" s="124">
        <v>1879</v>
      </c>
      <c r="BF13" s="124">
        <v>40</v>
      </c>
      <c r="BG13" s="124">
        <v>734</v>
      </c>
      <c r="BH13" s="124"/>
      <c r="BI13" s="124">
        <v>1490</v>
      </c>
      <c r="BJ13" s="124">
        <v>55</v>
      </c>
      <c r="BK13" s="124">
        <v>467</v>
      </c>
      <c r="BL13" s="124"/>
      <c r="BM13" s="124">
        <v>1501</v>
      </c>
      <c r="BN13" s="124">
        <v>93</v>
      </c>
      <c r="BO13" s="124">
        <v>691</v>
      </c>
      <c r="BP13" s="133"/>
      <c r="BQ13" s="124">
        <v>119</v>
      </c>
      <c r="BR13" s="124">
        <v>69</v>
      </c>
      <c r="BS13" s="124">
        <v>199</v>
      </c>
      <c r="BU13" s="16" t="s">
        <v>141</v>
      </c>
      <c r="BV13" s="15"/>
      <c r="BW13" s="15"/>
      <c r="BY13" s="124">
        <v>1135</v>
      </c>
      <c r="BZ13" s="124">
        <v>791</v>
      </c>
      <c r="CA13" s="124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4">
        <v>2079</v>
      </c>
      <c r="F14" s="124">
        <v>989</v>
      </c>
      <c r="G14" s="124">
        <v>2006</v>
      </c>
      <c r="H14" s="124"/>
      <c r="I14" s="48">
        <v>1426</v>
      </c>
      <c r="J14" s="48">
        <v>772</v>
      </c>
      <c r="K14" s="48">
        <v>2219</v>
      </c>
      <c r="L14" s="124"/>
      <c r="M14" s="124">
        <v>1173</v>
      </c>
      <c r="N14" s="124">
        <v>235</v>
      </c>
      <c r="O14" s="124">
        <v>3455</v>
      </c>
      <c r="P14" s="124"/>
      <c r="Q14" s="124">
        <v>1031</v>
      </c>
      <c r="R14" s="124">
        <v>88</v>
      </c>
      <c r="S14" s="124">
        <v>5018</v>
      </c>
      <c r="T14" s="124"/>
      <c r="U14" s="124">
        <v>2122</v>
      </c>
      <c r="V14" s="124">
        <v>447</v>
      </c>
      <c r="W14" s="124">
        <v>901</v>
      </c>
      <c r="X14" s="124"/>
      <c r="Y14" s="124">
        <v>1144</v>
      </c>
      <c r="Z14" s="124">
        <v>178</v>
      </c>
      <c r="AA14" s="124">
        <v>1405</v>
      </c>
      <c r="AB14" s="124"/>
      <c r="AC14" s="124"/>
      <c r="AD14" s="124"/>
      <c r="AE14" s="124"/>
      <c r="AF14" s="124"/>
      <c r="AG14" s="124">
        <v>1579</v>
      </c>
      <c r="AH14" s="124">
        <v>348</v>
      </c>
      <c r="AI14" s="124">
        <v>1557</v>
      </c>
      <c r="AJ14" s="124"/>
      <c r="AK14" s="124">
        <f>93+AK13</f>
        <v>2553</v>
      </c>
      <c r="AL14" s="124">
        <f>19+AL13</f>
        <v>580</v>
      </c>
      <c r="AM14" s="124">
        <v>3558</v>
      </c>
      <c r="AN14" s="124"/>
      <c r="AO14" s="132">
        <v>546</v>
      </c>
      <c r="AP14" s="124">
        <f>73+AP13</f>
        <v>365</v>
      </c>
      <c r="AQ14" s="124">
        <v>1692</v>
      </c>
      <c r="AR14" s="124"/>
      <c r="AS14" s="124">
        <v>978</v>
      </c>
      <c r="AT14" s="124">
        <v>1094</v>
      </c>
      <c r="AU14" s="124">
        <f>AU13+6</f>
        <v>1094</v>
      </c>
      <c r="AV14" s="124"/>
      <c r="AW14" s="124">
        <v>698</v>
      </c>
      <c r="AX14" s="124">
        <v>454</v>
      </c>
      <c r="AY14" s="124">
        <v>1185</v>
      </c>
      <c r="AZ14" s="124"/>
      <c r="BA14" s="127"/>
      <c r="BB14" s="124"/>
      <c r="BC14" s="124"/>
      <c r="BD14" s="124"/>
      <c r="BE14" s="124">
        <v>1891</v>
      </c>
      <c r="BF14" s="124">
        <v>63</v>
      </c>
      <c r="BG14" s="124">
        <v>739</v>
      </c>
      <c r="BH14" s="124"/>
      <c r="BI14" s="124">
        <v>1527</v>
      </c>
      <c r="BJ14" s="124">
        <v>66</v>
      </c>
      <c r="BK14" s="124">
        <v>525</v>
      </c>
      <c r="BL14" s="124"/>
      <c r="BM14" s="124">
        <v>1502</v>
      </c>
      <c r="BN14" s="124">
        <v>94</v>
      </c>
      <c r="BO14" s="124">
        <v>693</v>
      </c>
      <c r="BP14" s="133"/>
      <c r="BQ14" s="124">
        <v>130</v>
      </c>
      <c r="BR14" s="124">
        <v>69</v>
      </c>
      <c r="BS14" s="124">
        <v>199</v>
      </c>
      <c r="BU14" s="15"/>
      <c r="BV14" s="15"/>
      <c r="BW14" s="15"/>
      <c r="BY14" s="124">
        <v>1194</v>
      </c>
      <c r="BZ14" s="124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4">
        <v>2118</v>
      </c>
      <c r="F15" s="124">
        <v>998</v>
      </c>
      <c r="G15" s="124">
        <v>2025</v>
      </c>
      <c r="H15" s="124"/>
      <c r="I15" s="124"/>
      <c r="J15" s="124"/>
      <c r="K15" s="124"/>
      <c r="L15" s="124"/>
      <c r="M15" s="127">
        <v>1181</v>
      </c>
      <c r="N15" s="127">
        <v>247</v>
      </c>
      <c r="O15" s="127">
        <v>3880</v>
      </c>
      <c r="P15" s="124"/>
      <c r="Q15" s="127">
        <v>1039</v>
      </c>
      <c r="R15" s="127">
        <v>88</v>
      </c>
      <c r="S15" s="127">
        <v>5026</v>
      </c>
      <c r="T15" s="124"/>
      <c r="U15" s="124">
        <v>2122</v>
      </c>
      <c r="V15" s="124">
        <v>447</v>
      </c>
      <c r="W15" s="124">
        <v>901</v>
      </c>
      <c r="X15" s="124"/>
      <c r="Y15" s="124">
        <v>1180</v>
      </c>
      <c r="Z15" s="124">
        <v>197</v>
      </c>
      <c r="AA15" s="124">
        <v>1657</v>
      </c>
      <c r="AB15" s="124"/>
      <c r="AC15" s="124"/>
      <c r="AD15" s="124"/>
      <c r="AE15" s="124"/>
      <c r="AF15" s="124"/>
      <c r="AG15" s="124">
        <v>1600</v>
      </c>
      <c r="AH15" s="124">
        <v>359</v>
      </c>
      <c r="AI15" s="124">
        <v>1613</v>
      </c>
      <c r="AJ15" s="124"/>
      <c r="AK15" s="124">
        <f>28+AK14</f>
        <v>2581</v>
      </c>
      <c r="AL15" s="124">
        <v>587</v>
      </c>
      <c r="AM15" s="124">
        <v>3610</v>
      </c>
      <c r="AN15" s="124"/>
      <c r="AO15" s="132">
        <v>607</v>
      </c>
      <c r="AP15" s="124">
        <f>29+AP14</f>
        <v>394</v>
      </c>
      <c r="AQ15" s="124">
        <v>1721</v>
      </c>
      <c r="AR15" s="124"/>
      <c r="AS15" s="124">
        <v>1018</v>
      </c>
      <c r="AT15" s="124">
        <v>1095</v>
      </c>
      <c r="AU15" s="124">
        <f>AU14+9</f>
        <v>1103</v>
      </c>
      <c r="AV15" s="124"/>
      <c r="AW15" s="124">
        <v>744</v>
      </c>
      <c r="AX15" s="124">
        <v>471</v>
      </c>
      <c r="AY15" s="124">
        <v>1214</v>
      </c>
      <c r="AZ15" s="124"/>
      <c r="BA15" s="127"/>
      <c r="BB15" s="124"/>
      <c r="BC15" s="124"/>
      <c r="BD15" s="124"/>
      <c r="BE15" s="48">
        <v>1895</v>
      </c>
      <c r="BF15" s="48">
        <v>66</v>
      </c>
      <c r="BG15" s="48">
        <v>746</v>
      </c>
      <c r="BH15" s="127"/>
      <c r="BI15" s="127">
        <v>1561</v>
      </c>
      <c r="BJ15" s="127">
        <v>70</v>
      </c>
      <c r="BK15" s="127">
        <v>530</v>
      </c>
      <c r="BL15" s="127"/>
      <c r="BM15" s="124">
        <v>1527</v>
      </c>
      <c r="BN15" s="124">
        <v>128</v>
      </c>
      <c r="BO15" s="124">
        <v>696</v>
      </c>
      <c r="BP15" s="133"/>
      <c r="BQ15" s="124">
        <v>139</v>
      </c>
      <c r="BR15" s="124">
        <v>70</v>
      </c>
      <c r="BS15" s="124">
        <v>200</v>
      </c>
      <c r="BU15" s="15"/>
      <c r="BV15" s="15"/>
      <c r="BW15" s="15"/>
      <c r="BY15" s="124">
        <v>1235</v>
      </c>
      <c r="BZ15" s="124">
        <v>836</v>
      </c>
      <c r="CA15" s="124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7">
        <v>2139</v>
      </c>
      <c r="F16" s="127">
        <v>1010</v>
      </c>
      <c r="G16" s="127">
        <v>2034</v>
      </c>
      <c r="H16" s="124"/>
      <c r="I16" s="124"/>
      <c r="J16" s="124"/>
      <c r="K16" s="124"/>
      <c r="L16" s="124"/>
      <c r="M16" s="48">
        <v>1181</v>
      </c>
      <c r="N16" s="48">
        <v>249</v>
      </c>
      <c r="O16" s="48">
        <v>3884</v>
      </c>
      <c r="P16" s="124"/>
      <c r="Q16" s="48">
        <v>1056</v>
      </c>
      <c r="R16" s="48">
        <v>97</v>
      </c>
      <c r="S16" s="48">
        <v>5189</v>
      </c>
      <c r="T16" s="124"/>
      <c r="U16" s="124">
        <v>2128</v>
      </c>
      <c r="V16" s="124">
        <v>447</v>
      </c>
      <c r="W16" s="124">
        <v>906</v>
      </c>
      <c r="X16" s="124"/>
      <c r="Y16" s="124">
        <v>1191</v>
      </c>
      <c r="Z16" s="124">
        <v>201</v>
      </c>
      <c r="AA16" s="124">
        <v>1670</v>
      </c>
      <c r="AB16" s="124"/>
      <c r="AC16" s="124"/>
      <c r="AD16" s="124"/>
      <c r="AE16" s="124"/>
      <c r="AF16" s="124"/>
      <c r="AG16" s="124">
        <v>1675</v>
      </c>
      <c r="AH16" s="124">
        <v>362</v>
      </c>
      <c r="AI16" s="124">
        <v>1654</v>
      </c>
      <c r="AJ16" s="124"/>
      <c r="AK16" s="48">
        <f>28+AK15</f>
        <v>2609</v>
      </c>
      <c r="AL16" s="48">
        <v>589</v>
      </c>
      <c r="AM16" s="48">
        <v>3616</v>
      </c>
      <c r="AN16" s="67"/>
      <c r="AO16" s="132">
        <v>710</v>
      </c>
      <c r="AP16" s="124">
        <f>56+AP15</f>
        <v>450</v>
      </c>
      <c r="AQ16" s="124">
        <v>1752</v>
      </c>
      <c r="AR16" s="124"/>
      <c r="AS16" s="124">
        <v>1072</v>
      </c>
      <c r="AT16" s="124">
        <v>1095</v>
      </c>
      <c r="AU16" s="124">
        <f>AU15+8</f>
        <v>1111</v>
      </c>
      <c r="AV16" s="130"/>
      <c r="AW16" s="124">
        <v>831</v>
      </c>
      <c r="AX16" s="124">
        <v>483</v>
      </c>
      <c r="AY16" s="124">
        <v>1248</v>
      </c>
      <c r="AZ16" s="124"/>
      <c r="BA16" s="131" t="s">
        <v>71</v>
      </c>
      <c r="BB16" s="124"/>
      <c r="BC16" s="124"/>
      <c r="BD16" s="124"/>
      <c r="BE16" s="130"/>
      <c r="BF16" s="130"/>
      <c r="BG16" s="130"/>
      <c r="BH16" s="130"/>
      <c r="BI16" s="127">
        <v>1570</v>
      </c>
      <c r="BJ16" s="127">
        <v>71</v>
      </c>
      <c r="BK16" s="127">
        <v>532</v>
      </c>
      <c r="BL16" s="127"/>
      <c r="BM16" s="124">
        <v>1579</v>
      </c>
      <c r="BN16" s="124">
        <v>155</v>
      </c>
      <c r="BO16" s="124">
        <v>712</v>
      </c>
      <c r="BP16" s="133"/>
      <c r="BQ16" s="48">
        <v>144</v>
      </c>
      <c r="BR16" s="48">
        <v>71</v>
      </c>
      <c r="BS16" s="48">
        <v>225</v>
      </c>
      <c r="BU16" s="15"/>
      <c r="BV16" s="15"/>
      <c r="BW16" s="15"/>
      <c r="BY16" s="129">
        <v>1237</v>
      </c>
      <c r="BZ16" s="129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48">
        <v>2143</v>
      </c>
      <c r="V17" s="48">
        <v>448</v>
      </c>
      <c r="W17" s="48">
        <v>919</v>
      </c>
      <c r="X17" s="124"/>
      <c r="Y17" s="48">
        <v>1191</v>
      </c>
      <c r="Z17" s="48">
        <v>202</v>
      </c>
      <c r="AA17" s="48">
        <v>1677</v>
      </c>
      <c r="AB17" s="124"/>
      <c r="AC17" s="124"/>
      <c r="AD17" s="124"/>
      <c r="AE17" s="124"/>
      <c r="AF17" s="124"/>
      <c r="AG17" s="48">
        <v>1677</v>
      </c>
      <c r="AH17" s="48">
        <v>362</v>
      </c>
      <c r="AI17" s="48">
        <v>1654</v>
      </c>
      <c r="AJ17" s="124"/>
      <c r="AK17" s="127"/>
      <c r="AL17" s="127"/>
      <c r="AM17" s="127"/>
      <c r="AN17" s="124"/>
      <c r="AO17" s="132">
        <v>805</v>
      </c>
      <c r="AP17" s="124">
        <v>559</v>
      </c>
      <c r="AQ17" s="124">
        <v>2120</v>
      </c>
      <c r="AR17" s="124"/>
      <c r="AS17" s="129">
        <v>1095</v>
      </c>
      <c r="AT17" s="129">
        <v>1095</v>
      </c>
      <c r="AU17" s="129">
        <f>AU16+1</f>
        <v>1112</v>
      </c>
      <c r="AV17" s="124"/>
      <c r="AW17" s="124">
        <v>873</v>
      </c>
      <c r="AX17" s="124">
        <v>492</v>
      </c>
      <c r="AY17" s="124">
        <v>1280</v>
      </c>
      <c r="AZ17" s="124"/>
      <c r="BA17" s="131" t="s">
        <v>72</v>
      </c>
      <c r="BB17" s="124"/>
      <c r="BC17" s="124"/>
      <c r="BD17" s="124"/>
      <c r="BE17" s="127"/>
      <c r="BF17" s="127"/>
      <c r="BG17" s="127"/>
      <c r="BH17" s="127"/>
      <c r="BI17" s="48">
        <v>1574</v>
      </c>
      <c r="BJ17" s="48">
        <v>71</v>
      </c>
      <c r="BK17" s="48">
        <v>532</v>
      </c>
      <c r="BL17" s="130"/>
      <c r="BM17" s="124">
        <v>1588</v>
      </c>
      <c r="BN17" s="124">
        <v>156</v>
      </c>
      <c r="BO17" s="124">
        <v>715</v>
      </c>
      <c r="BP17" s="133"/>
      <c r="BQ17" s="124"/>
      <c r="BR17" s="124"/>
      <c r="BS17" s="124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4"/>
      <c r="F18" s="124"/>
      <c r="G18" s="124" t="s">
        <v>42</v>
      </c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67"/>
      <c r="AH18" s="67"/>
      <c r="AI18" s="67"/>
      <c r="AJ18" s="124"/>
      <c r="AK18" s="127"/>
      <c r="AL18" s="127"/>
      <c r="AM18" s="127"/>
      <c r="AN18" s="124"/>
      <c r="AO18" s="132">
        <v>816</v>
      </c>
      <c r="AP18" s="127">
        <v>564</v>
      </c>
      <c r="AQ18" s="124">
        <v>2132</v>
      </c>
      <c r="AR18" s="124"/>
      <c r="AS18" s="124"/>
      <c r="AT18" s="124"/>
      <c r="AU18" s="124"/>
      <c r="AV18" s="124"/>
      <c r="AW18" s="129">
        <v>875</v>
      </c>
      <c r="AX18" s="129">
        <v>494</v>
      </c>
      <c r="AY18" s="129">
        <v>1280</v>
      </c>
      <c r="AZ18" s="130"/>
      <c r="BA18" s="131" t="s">
        <v>73</v>
      </c>
      <c r="BB18" s="127"/>
      <c r="BC18" s="124"/>
      <c r="BD18" s="124"/>
      <c r="BE18" s="127"/>
      <c r="BF18" s="127"/>
      <c r="BG18" s="127"/>
      <c r="BH18" s="127"/>
      <c r="BI18" s="130"/>
      <c r="BJ18" s="130"/>
      <c r="BK18" s="130"/>
      <c r="BL18" s="130"/>
      <c r="BM18" s="48">
        <v>1589</v>
      </c>
      <c r="BN18" s="48">
        <v>156</v>
      </c>
      <c r="BO18" s="48">
        <v>718</v>
      </c>
      <c r="BP18" s="133"/>
      <c r="BQ18" s="130"/>
      <c r="BR18" s="130"/>
      <c r="BS18" s="130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67"/>
      <c r="AH19" s="67"/>
      <c r="AI19" s="67"/>
      <c r="AJ19" s="124"/>
      <c r="AK19" s="124"/>
      <c r="AL19" s="124"/>
      <c r="AM19" s="124"/>
      <c r="AN19" s="124"/>
      <c r="AO19" s="48">
        <v>822</v>
      </c>
      <c r="AP19" s="48">
        <v>571</v>
      </c>
      <c r="AQ19" s="48">
        <v>2145</v>
      </c>
      <c r="AR19" s="124"/>
      <c r="AS19" s="124"/>
      <c r="AT19" s="124"/>
      <c r="AU19" s="124"/>
      <c r="AV19" s="124"/>
      <c r="AW19" s="124"/>
      <c r="AX19" s="124"/>
      <c r="AY19" s="124"/>
      <c r="AZ19" s="124"/>
      <c r="BA19" s="127"/>
      <c r="BB19" s="127"/>
      <c r="BC19" s="127"/>
      <c r="BD19" s="124"/>
      <c r="BE19" s="127"/>
      <c r="BF19" s="127"/>
      <c r="BG19" s="127"/>
      <c r="BH19" s="127"/>
      <c r="BI19" s="127"/>
      <c r="BJ19" s="127"/>
      <c r="BK19" s="127"/>
      <c r="BL19" s="127"/>
      <c r="BM19" s="124"/>
      <c r="BN19" s="124"/>
      <c r="BO19" s="124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K1" zoomScale="130" zoomScaleNormal="130" workbookViewId="0">
      <selection activeCell="BX1" sqref="BX1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160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7" t="s">
        <v>67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64"/>
      <c r="Q2" s="217" t="s">
        <v>67</v>
      </c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65"/>
      <c r="AC2" s="217" t="s">
        <v>67</v>
      </c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O2" s="218" t="s">
        <v>67</v>
      </c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1"/>
      <c r="BQ3" s="23"/>
      <c r="BR3" s="22">
        <v>2020</v>
      </c>
      <c r="BS3" s="141"/>
      <c r="BU3" s="199"/>
      <c r="BV3" s="31">
        <v>2021</v>
      </c>
      <c r="BW3" s="49"/>
      <c r="BY3" s="211">
        <v>2022</v>
      </c>
      <c r="BZ3" s="211"/>
      <c r="CA3" s="211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3" t="s">
        <v>17</v>
      </c>
      <c r="BV4" s="22" t="s">
        <v>18</v>
      </c>
      <c r="BW4" s="57" t="s">
        <v>19</v>
      </c>
      <c r="BY4" s="173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2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2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6">
        <v>201</v>
      </c>
      <c r="BN7" s="137">
        <v>0</v>
      </c>
      <c r="BO7" s="142">
        <v>3</v>
      </c>
      <c r="BQ7" s="136">
        <v>81</v>
      </c>
      <c r="BR7" s="136">
        <v>0</v>
      </c>
      <c r="BS7" s="154">
        <v>0</v>
      </c>
      <c r="BT7" s="136"/>
      <c r="BU7" s="174">
        <v>124</v>
      </c>
      <c r="BV7" s="146">
        <v>0</v>
      </c>
      <c r="BW7" s="175">
        <v>1</v>
      </c>
      <c r="BY7" s="188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3">
        <v>1089</v>
      </c>
      <c r="BN8" s="137">
        <v>0</v>
      </c>
      <c r="BO8" s="144">
        <v>4</v>
      </c>
      <c r="BQ8" s="143">
        <v>202</v>
      </c>
      <c r="BR8" s="143">
        <v>0</v>
      </c>
      <c r="BS8" s="154">
        <v>1</v>
      </c>
      <c r="BT8" s="136"/>
      <c r="BU8" s="174">
        <v>665</v>
      </c>
      <c r="BV8" s="146">
        <v>0</v>
      </c>
      <c r="BW8" s="175">
        <v>4</v>
      </c>
      <c r="BY8" s="188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3">
        <v>2718</v>
      </c>
      <c r="BN9" s="137">
        <v>0</v>
      </c>
      <c r="BO9" s="144">
        <v>5</v>
      </c>
      <c r="BQ9" s="143">
        <v>621</v>
      </c>
      <c r="BR9" s="143">
        <v>0</v>
      </c>
      <c r="BS9" s="154">
        <v>2</v>
      </c>
      <c r="BT9" s="136"/>
      <c r="BU9" s="174">
        <v>1214</v>
      </c>
      <c r="BV9" s="146">
        <v>0</v>
      </c>
      <c r="BW9" s="175">
        <v>8</v>
      </c>
      <c r="BY9" s="188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3">
        <v>3625</v>
      </c>
      <c r="BN10" s="137">
        <v>0</v>
      </c>
      <c r="BO10" s="144">
        <v>5</v>
      </c>
      <c r="BQ10" s="143">
        <v>950</v>
      </c>
      <c r="BR10" s="143">
        <v>0</v>
      </c>
      <c r="BS10" s="154">
        <v>3</v>
      </c>
      <c r="BT10" s="136"/>
      <c r="BU10" s="174">
        <v>1654</v>
      </c>
      <c r="BV10" s="146">
        <v>0</v>
      </c>
      <c r="BW10" s="175">
        <v>10</v>
      </c>
      <c r="BY10" s="188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3">
        <v>4160</v>
      </c>
      <c r="BN11" s="137">
        <v>0</v>
      </c>
      <c r="BO11" s="144">
        <v>5</v>
      </c>
      <c r="BQ11" s="143">
        <v>1160</v>
      </c>
      <c r="BR11" s="143">
        <v>0</v>
      </c>
      <c r="BS11" s="154">
        <v>3</v>
      </c>
      <c r="BT11" s="136"/>
      <c r="BU11" s="194" t="s">
        <v>159</v>
      </c>
      <c r="BV11" s="146">
        <v>0</v>
      </c>
      <c r="BW11" s="175">
        <v>13</v>
      </c>
      <c r="BY11" s="189" t="s">
        <v>162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8" t="s">
        <v>77</v>
      </c>
      <c r="BF12" s="223"/>
      <c r="BG12" s="229"/>
      <c r="BH12" s="135"/>
      <c r="BI12" s="222" t="s">
        <v>77</v>
      </c>
      <c r="BJ12" s="223"/>
      <c r="BK12" s="224"/>
      <c r="BM12" s="138" t="s">
        <v>114</v>
      </c>
      <c r="BN12" s="137">
        <v>0</v>
      </c>
      <c r="BO12" s="145">
        <v>7</v>
      </c>
      <c r="BQ12" s="147" t="s">
        <v>125</v>
      </c>
      <c r="BR12" s="143">
        <v>0</v>
      </c>
      <c r="BS12" s="154">
        <v>3</v>
      </c>
      <c r="BU12" s="191"/>
      <c r="BV12" s="192"/>
      <c r="BW12" s="193"/>
      <c r="BY12" s="195"/>
      <c r="BZ12" s="195"/>
      <c r="CA12" s="195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6"/>
      <c r="BF13" s="226"/>
      <c r="BG13" s="230"/>
      <c r="BH13" s="135"/>
      <c r="BI13" s="225"/>
      <c r="BJ13" s="226"/>
      <c r="BK13" s="227"/>
      <c r="BM13" s="219" t="s">
        <v>115</v>
      </c>
      <c r="BN13" s="220"/>
      <c r="BO13" s="221"/>
      <c r="BQ13" s="219" t="s">
        <v>115</v>
      </c>
      <c r="BR13" s="220"/>
      <c r="BS13" s="221"/>
      <c r="BU13" s="214" t="s">
        <v>115</v>
      </c>
      <c r="BV13" s="215"/>
      <c r="BW13" s="216"/>
      <c r="BY13" s="212" t="s">
        <v>115</v>
      </c>
      <c r="BZ13" s="212"/>
      <c r="CA13" s="212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3">
        <v>88</v>
      </c>
      <c r="BN14" s="137">
        <v>0</v>
      </c>
      <c r="BO14" s="144">
        <v>7</v>
      </c>
      <c r="BQ14" s="143">
        <v>97</v>
      </c>
      <c r="BR14" s="143">
        <v>506</v>
      </c>
      <c r="BS14" s="154">
        <v>6</v>
      </c>
      <c r="BT14" s="136"/>
      <c r="BU14" s="174">
        <v>456</v>
      </c>
      <c r="BV14" s="148">
        <v>24</v>
      </c>
      <c r="BW14" s="175">
        <v>105</v>
      </c>
      <c r="BY14" s="188">
        <v>831</v>
      </c>
      <c r="BZ14" s="188">
        <v>41</v>
      </c>
      <c r="CA14" s="188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9">
        <v>1047</v>
      </c>
      <c r="BJ15" s="1">
        <v>61</v>
      </c>
      <c r="BK15" s="51">
        <v>37</v>
      </c>
      <c r="BM15" s="143">
        <v>274</v>
      </c>
      <c r="BN15" s="137">
        <v>0</v>
      </c>
      <c r="BO15" s="144">
        <v>8</v>
      </c>
      <c r="BQ15" s="143">
        <v>877</v>
      </c>
      <c r="BR15" s="143">
        <v>577</v>
      </c>
      <c r="BS15" s="154">
        <v>7</v>
      </c>
      <c r="BT15" s="136"/>
      <c r="BU15" s="174">
        <v>1821</v>
      </c>
      <c r="BV15" s="148">
        <v>111</v>
      </c>
      <c r="BW15" s="175">
        <v>212</v>
      </c>
      <c r="BY15" s="188">
        <v>2047</v>
      </c>
      <c r="BZ15" s="188">
        <v>114</v>
      </c>
      <c r="CA15" s="188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9">
        <v>2658</v>
      </c>
      <c r="BJ16" s="1">
        <v>134</v>
      </c>
      <c r="BK16" s="51">
        <v>46</v>
      </c>
      <c r="BM16" s="143">
        <v>340</v>
      </c>
      <c r="BN16" s="146">
        <v>16</v>
      </c>
      <c r="BO16" s="144">
        <v>8</v>
      </c>
      <c r="BQ16" s="143">
        <v>2861</v>
      </c>
      <c r="BR16" s="143">
        <v>604</v>
      </c>
      <c r="BS16" s="154">
        <v>11</v>
      </c>
      <c r="BT16" s="136"/>
      <c r="BU16" s="174">
        <v>2841</v>
      </c>
      <c r="BV16" s="148">
        <v>235</v>
      </c>
      <c r="BW16" s="175">
        <v>252</v>
      </c>
      <c r="BY16" s="188">
        <v>3547</v>
      </c>
      <c r="BZ16" s="188">
        <v>358</v>
      </c>
      <c r="CA16" s="188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9">
        <v>4472</v>
      </c>
      <c r="BJ17" s="1">
        <v>196</v>
      </c>
      <c r="BK17" s="51">
        <v>50</v>
      </c>
      <c r="BM17" s="143">
        <v>890</v>
      </c>
      <c r="BN17" s="146">
        <v>47</v>
      </c>
      <c r="BO17" s="144">
        <v>13</v>
      </c>
      <c r="BQ17" s="143">
        <v>5271</v>
      </c>
      <c r="BR17" s="143">
        <v>1106</v>
      </c>
      <c r="BS17" s="154">
        <v>12</v>
      </c>
      <c r="BT17" s="136"/>
      <c r="BU17" s="174">
        <v>4825</v>
      </c>
      <c r="BV17" s="148">
        <v>748</v>
      </c>
      <c r="BW17" s="175">
        <v>266</v>
      </c>
      <c r="BY17" s="188">
        <v>4470</v>
      </c>
      <c r="BZ17" s="188">
        <v>684</v>
      </c>
      <c r="CA17" s="188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9">
        <v>6033</v>
      </c>
      <c r="BJ18" s="1">
        <v>252</v>
      </c>
      <c r="BK18" s="51">
        <v>51</v>
      </c>
      <c r="BM18" s="143">
        <v>1240</v>
      </c>
      <c r="BN18" s="146">
        <v>115</v>
      </c>
      <c r="BO18" s="144">
        <v>14</v>
      </c>
      <c r="BQ18" s="143">
        <v>6238</v>
      </c>
      <c r="BR18" s="143">
        <v>1475</v>
      </c>
      <c r="BS18" s="154">
        <v>16</v>
      </c>
      <c r="BT18" s="136"/>
      <c r="BU18" s="174">
        <v>5719</v>
      </c>
      <c r="BV18" s="148">
        <v>1133</v>
      </c>
      <c r="BW18" s="175">
        <v>337</v>
      </c>
      <c r="BY18" s="188">
        <v>4803</v>
      </c>
      <c r="BZ18" s="188">
        <v>1463</v>
      </c>
      <c r="CA18" s="188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9">
        <v>6815</v>
      </c>
      <c r="BJ19" s="1">
        <v>483</v>
      </c>
      <c r="BK19" s="51">
        <v>150</v>
      </c>
      <c r="BM19" s="143">
        <v>1373</v>
      </c>
      <c r="BN19" s="146">
        <v>242</v>
      </c>
      <c r="BO19" s="144">
        <v>14</v>
      </c>
      <c r="BQ19" s="143">
        <v>6978</v>
      </c>
      <c r="BR19" s="143">
        <v>1670</v>
      </c>
      <c r="BS19" s="154">
        <v>25</v>
      </c>
      <c r="BT19" s="136"/>
      <c r="BU19" s="174">
        <v>5950</v>
      </c>
      <c r="BV19" s="148">
        <v>1508</v>
      </c>
      <c r="BW19" s="175">
        <v>418</v>
      </c>
      <c r="BY19" s="188">
        <v>4908</v>
      </c>
      <c r="BZ19" s="188">
        <v>1685</v>
      </c>
      <c r="CA19" s="188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9">
        <v>7163</v>
      </c>
      <c r="BJ20" s="1">
        <v>615</v>
      </c>
      <c r="BK20" s="51">
        <v>331</v>
      </c>
      <c r="BM20" s="143">
        <v>1540</v>
      </c>
      <c r="BN20" s="146">
        <v>341</v>
      </c>
      <c r="BO20" s="144">
        <v>15</v>
      </c>
      <c r="BQ20" s="143">
        <v>7057</v>
      </c>
      <c r="BR20" s="143">
        <v>1836</v>
      </c>
      <c r="BS20" s="154">
        <v>30</v>
      </c>
      <c r="BT20" s="136"/>
      <c r="BU20" s="174">
        <v>5958</v>
      </c>
      <c r="BV20" s="148">
        <v>1842</v>
      </c>
      <c r="BW20" s="175">
        <v>418</v>
      </c>
      <c r="BY20" s="188">
        <v>4922</v>
      </c>
      <c r="BZ20" s="188">
        <v>2232</v>
      </c>
      <c r="CA20" s="188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9">
        <v>7268</v>
      </c>
      <c r="BJ21" s="1">
        <v>652</v>
      </c>
      <c r="BK21" s="51">
        <v>530</v>
      </c>
      <c r="BM21" s="143">
        <v>1551</v>
      </c>
      <c r="BN21" s="146">
        <v>502</v>
      </c>
      <c r="BO21" s="144">
        <v>20</v>
      </c>
      <c r="BQ21" s="143">
        <v>7083</v>
      </c>
      <c r="BR21" s="143">
        <v>2141</v>
      </c>
      <c r="BS21" s="154">
        <v>36</v>
      </c>
      <c r="BT21" s="136"/>
      <c r="BU21" s="174">
        <v>5966</v>
      </c>
      <c r="BV21" s="148">
        <v>2265</v>
      </c>
      <c r="BW21" s="175">
        <v>418</v>
      </c>
      <c r="BY21" s="188">
        <v>4926</v>
      </c>
      <c r="BZ21" s="188">
        <v>2928</v>
      </c>
      <c r="CA21" s="188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3">
        <v>1577</v>
      </c>
      <c r="BN22" s="146">
        <v>624</v>
      </c>
      <c r="BO22" s="144">
        <v>20</v>
      </c>
      <c r="BQ22" s="143">
        <v>7102</v>
      </c>
      <c r="BR22" s="143">
        <v>2327</v>
      </c>
      <c r="BS22" s="154">
        <v>41</v>
      </c>
      <c r="BT22" s="14"/>
      <c r="BU22" s="174">
        <v>5957</v>
      </c>
      <c r="BV22" s="148">
        <v>2313</v>
      </c>
      <c r="BW22" s="175">
        <v>419</v>
      </c>
      <c r="BY22" s="188">
        <v>4929</v>
      </c>
      <c r="BZ22" s="188">
        <v>3018</v>
      </c>
      <c r="CA22" s="188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9">
        <v>7296</v>
      </c>
      <c r="BJ23" s="8">
        <v>745</v>
      </c>
      <c r="BK23" s="51">
        <v>847</v>
      </c>
      <c r="BM23" s="147" t="s">
        <v>116</v>
      </c>
      <c r="BN23" s="197">
        <v>649</v>
      </c>
      <c r="BO23" s="144">
        <v>47</v>
      </c>
      <c r="BQ23" s="143">
        <v>7102</v>
      </c>
      <c r="BR23" s="143">
        <v>2327</v>
      </c>
      <c r="BS23" s="154">
        <v>41</v>
      </c>
      <c r="BT23" s="136"/>
      <c r="BU23" s="176" t="s">
        <v>142</v>
      </c>
      <c r="BV23" s="148">
        <v>2365</v>
      </c>
      <c r="BW23" s="175">
        <v>549</v>
      </c>
      <c r="BY23" s="188">
        <v>4929</v>
      </c>
      <c r="BZ23" s="188">
        <v>3466</v>
      </c>
      <c r="CA23" s="188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9">
        <v>7303</v>
      </c>
      <c r="BK24" s="51">
        <v>940</v>
      </c>
      <c r="BM24" s="148"/>
      <c r="BN24" s="148"/>
      <c r="BO24" s="144">
        <v>56</v>
      </c>
      <c r="BQ24" s="143">
        <v>7102</v>
      </c>
      <c r="BR24" s="143">
        <v>2331</v>
      </c>
      <c r="BS24" s="154">
        <v>66</v>
      </c>
      <c r="BU24" s="174"/>
      <c r="BV24" s="148">
        <v>2366</v>
      </c>
      <c r="BW24" s="175">
        <v>604</v>
      </c>
      <c r="BY24" s="188">
        <v>4929</v>
      </c>
      <c r="BZ24" s="188">
        <v>3503</v>
      </c>
      <c r="CA24" s="188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9">
        <v>7304</v>
      </c>
      <c r="BK25" s="51">
        <v>964</v>
      </c>
      <c r="BM25" s="148"/>
      <c r="BN25" s="148"/>
      <c r="BO25" s="144">
        <v>64</v>
      </c>
      <c r="BQ25" s="147" t="s">
        <v>126</v>
      </c>
      <c r="BR25" s="147">
        <v>2333</v>
      </c>
      <c r="BS25" s="154">
        <v>156</v>
      </c>
      <c r="BU25" s="174"/>
      <c r="BV25" s="130">
        <v>2383</v>
      </c>
      <c r="BW25" s="175">
        <v>688</v>
      </c>
      <c r="BY25" s="188">
        <v>4929</v>
      </c>
      <c r="BZ25" s="189">
        <v>3507</v>
      </c>
      <c r="CA25" s="188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9">
        <v>7305</v>
      </c>
      <c r="BK26" s="51">
        <v>1119</v>
      </c>
      <c r="BM26" s="148"/>
      <c r="BN26" s="148"/>
      <c r="BO26" s="144">
        <v>74</v>
      </c>
      <c r="BQ26" s="143"/>
      <c r="BR26" s="143"/>
      <c r="BS26" s="154">
        <v>328</v>
      </c>
      <c r="BU26" s="174"/>
      <c r="BV26" s="148"/>
      <c r="BW26" s="175">
        <v>779</v>
      </c>
      <c r="BY26" s="196" t="s">
        <v>161</v>
      </c>
      <c r="BZ26" s="188"/>
      <c r="CA26" s="188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8"/>
      <c r="BN27" s="148"/>
      <c r="BO27" s="144">
        <v>123</v>
      </c>
      <c r="BQ27" s="143"/>
      <c r="BR27" s="143"/>
      <c r="BS27" s="154">
        <v>454</v>
      </c>
      <c r="BU27" s="174"/>
      <c r="BV27" s="148"/>
      <c r="BW27" s="175">
        <v>886</v>
      </c>
      <c r="BY27" s="188"/>
      <c r="BZ27" s="188"/>
      <c r="CA27" s="188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8"/>
      <c r="BN28" s="148"/>
      <c r="BO28" s="144">
        <v>194</v>
      </c>
      <c r="BQ28" s="143"/>
      <c r="BR28" s="143"/>
      <c r="BS28" s="154">
        <v>495</v>
      </c>
      <c r="BU28" s="174"/>
      <c r="BV28" s="148"/>
      <c r="BW28" s="175">
        <v>974</v>
      </c>
      <c r="BY28" s="188"/>
      <c r="BZ28" s="188"/>
      <c r="CA28" s="188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8"/>
      <c r="BN29" s="148"/>
      <c r="BO29" s="144">
        <v>319</v>
      </c>
      <c r="BQ29" s="143"/>
      <c r="BR29" s="143"/>
      <c r="BS29" s="154">
        <v>534</v>
      </c>
      <c r="BU29" s="172"/>
      <c r="BV29" s="1"/>
      <c r="BW29" s="177">
        <v>1066</v>
      </c>
      <c r="BY29" s="188"/>
      <c r="BZ29" s="188"/>
      <c r="CA29" s="188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8"/>
      <c r="BN30" s="148"/>
      <c r="BO30" s="144">
        <v>342</v>
      </c>
      <c r="BQ30" s="143"/>
      <c r="BR30" s="143"/>
      <c r="BS30" s="154">
        <v>547</v>
      </c>
      <c r="BU30" s="172"/>
      <c r="BV30" s="1"/>
      <c r="BW30" s="177">
        <v>1192</v>
      </c>
      <c r="BY30" s="188"/>
      <c r="BZ30" s="188"/>
      <c r="CA30" s="188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8"/>
      <c r="BN31" s="148"/>
      <c r="BO31" s="144">
        <v>364</v>
      </c>
      <c r="BQ31" s="143"/>
      <c r="BR31" s="143"/>
      <c r="BS31" s="154">
        <v>569</v>
      </c>
      <c r="BU31" s="172"/>
      <c r="BV31" s="1"/>
      <c r="BW31" s="177">
        <v>1300</v>
      </c>
      <c r="BY31" s="188"/>
      <c r="BZ31" s="188"/>
      <c r="CA31" s="188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8"/>
      <c r="BN32" s="148"/>
      <c r="BO32" s="144">
        <v>378</v>
      </c>
      <c r="BQ32" s="143"/>
      <c r="BR32" s="143"/>
      <c r="BS32" s="154">
        <v>579</v>
      </c>
      <c r="BU32" s="172"/>
      <c r="BV32" s="1"/>
      <c r="BW32" s="177">
        <v>1346</v>
      </c>
      <c r="BY32" s="188"/>
      <c r="BZ32" s="188"/>
      <c r="CA32" s="188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40">
        <v>1897</v>
      </c>
      <c r="BM33" s="46"/>
      <c r="BN33" s="30"/>
      <c r="BO33" s="149">
        <v>386</v>
      </c>
      <c r="BQ33" s="153"/>
      <c r="BR33" s="153"/>
      <c r="BS33" s="155">
        <v>585</v>
      </c>
      <c r="BU33" s="172"/>
      <c r="BV33" s="1"/>
      <c r="BW33" s="178">
        <v>1433</v>
      </c>
      <c r="BY33" s="190"/>
      <c r="BZ33" s="190"/>
      <c r="CA33" s="190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3" t="s">
        <v>52</v>
      </c>
      <c r="AL36" s="213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3"/>
      <c r="AL37" s="213"/>
      <c r="AV37" s="56"/>
      <c r="BD37" s="56"/>
      <c r="BQ37" s="14" t="s">
        <v>127</v>
      </c>
    </row>
    <row r="38" spans="1:79" ht="13" x14ac:dyDescent="0.3">
      <c r="A38" s="5" t="s">
        <v>47</v>
      </c>
      <c r="AK38" s="213"/>
      <c r="AL38" s="213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2023-10-23T20:22:32Z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