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EC919EBA-6912-4D39-AB45-0060284E9341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'TRH-2023'!$A$1:$W$48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1" i="3" l="1"/>
  <c r="I19" i="3"/>
  <c r="J19" i="3"/>
  <c r="K19" i="3"/>
  <c r="L19" i="3"/>
  <c r="P19" i="3"/>
  <c r="Q19" i="3"/>
  <c r="R19" i="3"/>
  <c r="S19" i="3"/>
  <c r="W19" i="3"/>
  <c r="X19" i="3"/>
  <c r="Y19" i="3"/>
  <c r="Z19" i="3"/>
  <c r="G19" i="3"/>
  <c r="AD6" i="3"/>
  <c r="AE6" i="3"/>
  <c r="AG6" i="3"/>
  <c r="AH6" i="3"/>
  <c r="AD7" i="3"/>
  <c r="AE7" i="3"/>
  <c r="AG7" i="3"/>
  <c r="AH7" i="3"/>
  <c r="AE8" i="3"/>
  <c r="AF8" i="3"/>
  <c r="M5" i="3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7" i="4"/>
  <c r="X40" i="4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B9" i="3"/>
  <c r="AH39" i="8"/>
  <c r="AD9" i="3" l="1"/>
  <c r="AH9" i="3" s="1"/>
  <c r="AG8" i="3"/>
  <c r="AD8" i="3"/>
  <c r="AH8" i="3" s="1"/>
  <c r="AG9" i="3"/>
  <c r="AF9" i="3"/>
  <c r="B5" i="5"/>
  <c r="S36" i="4"/>
  <c r="R36" i="4"/>
  <c r="X36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1" i="4"/>
  <c r="S21" i="4"/>
  <c r="R22" i="4"/>
  <c r="S22" i="4"/>
  <c r="R23" i="4"/>
  <c r="S23" i="4"/>
  <c r="R24" i="4"/>
  <c r="S24" i="4"/>
  <c r="R25" i="4"/>
  <c r="S25" i="4"/>
  <c r="R26" i="4"/>
  <c r="S26" i="4"/>
  <c r="K20" i="4"/>
  <c r="L20" i="4"/>
  <c r="K21" i="4"/>
  <c r="L21" i="4"/>
  <c r="K22" i="4"/>
  <c r="L22" i="4"/>
  <c r="K23" i="4"/>
  <c r="L23" i="4"/>
  <c r="K24" i="4"/>
  <c r="L24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7" i="4"/>
  <c r="AA37" i="4"/>
  <c r="AB37" i="4"/>
  <c r="AB38" i="4"/>
  <c r="AB39" i="4"/>
  <c r="Z40" i="4"/>
  <c r="AA40" i="4"/>
  <c r="AB40" i="4"/>
  <c r="AB41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M27" i="8" s="1"/>
  <c r="AA28" i="8"/>
  <c r="AB28" i="8"/>
  <c r="AM28" i="8" s="1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AK25" i="8" s="1"/>
  <c r="M26" i="8"/>
  <c r="N26" i="8"/>
  <c r="AK26" i="8" s="1"/>
  <c r="M27" i="8"/>
  <c r="N27" i="8"/>
  <c r="AK27" i="8" s="1"/>
  <c r="M28" i="8"/>
  <c r="N28" i="8"/>
  <c r="AK28" i="8" s="1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28" i="8" l="1"/>
  <c r="AM23" i="8"/>
  <c r="AL27" i="8"/>
  <c r="AE15" i="3"/>
  <c r="X21" i="4"/>
  <c r="AA24" i="4"/>
  <c r="AA22" i="4"/>
  <c r="AA26" i="4"/>
  <c r="AA25" i="4"/>
  <c r="Z24" i="4"/>
  <c r="AA23" i="4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AF12" i="8"/>
  <c r="AH23" i="3"/>
  <c r="AH24" i="3"/>
  <c r="AH26" i="3"/>
  <c r="AH27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39" i="4"/>
  <c r="R39" i="4"/>
  <c r="L39" i="4"/>
  <c r="K39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1" i="4"/>
  <c r="I41" i="4"/>
  <c r="H41" i="4"/>
  <c r="G41" i="4"/>
  <c r="C10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2" i="4"/>
  <c r="U42" i="4"/>
  <c r="R42" i="4"/>
  <c r="K42" i="4"/>
  <c r="S42" i="4"/>
  <c r="L42" i="4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R31" i="4"/>
  <c r="S13" i="4"/>
  <c r="AA13" i="4" s="1"/>
  <c r="S14" i="4"/>
  <c r="S15" i="4"/>
  <c r="S16" i="4"/>
  <c r="S17" i="4"/>
  <c r="S18" i="4"/>
  <c r="S19" i="4"/>
  <c r="S20" i="4"/>
  <c r="N33" i="4"/>
  <c r="H10" i="4"/>
  <c r="I10" i="4"/>
  <c r="J10" i="4"/>
  <c r="G10" i="4"/>
  <c r="AA10" i="3"/>
  <c r="AA19" i="3" s="1"/>
  <c r="AB10" i="3"/>
  <c r="AB19" i="3" s="1"/>
  <c r="AA11" i="3"/>
  <c r="AB11" i="3"/>
  <c r="T10" i="3"/>
  <c r="T19" i="3" s="1"/>
  <c r="U10" i="3"/>
  <c r="U19" i="3" s="1"/>
  <c r="T11" i="3"/>
  <c r="U11" i="3"/>
  <c r="M10" i="3"/>
  <c r="M19" i="3" s="1"/>
  <c r="N10" i="3"/>
  <c r="N19" i="3" s="1"/>
  <c r="M11" i="3"/>
  <c r="N11" i="3"/>
  <c r="R29" i="4"/>
  <c r="S28" i="4"/>
  <c r="R28" i="4"/>
  <c r="S27" i="4"/>
  <c r="R27" i="4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AK11" i="8" l="1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38" i="4"/>
  <c r="AA14" i="4"/>
  <c r="X42" i="4"/>
  <c r="X39" i="4"/>
  <c r="AA16" i="4"/>
  <c r="X41" i="4"/>
  <c r="AA18" i="4"/>
  <c r="AA15" i="4"/>
  <c r="AA19" i="4"/>
  <c r="AA12" i="4"/>
  <c r="AA17" i="4"/>
  <c r="X31" i="4"/>
  <c r="AA31" i="4"/>
  <c r="X30" i="4"/>
  <c r="AA30" i="4"/>
  <c r="X29" i="4"/>
  <c r="AA29" i="4"/>
  <c r="X28" i="4"/>
  <c r="AA28" i="4"/>
  <c r="X27" i="4"/>
  <c r="AA27" i="4"/>
  <c r="X20" i="4"/>
  <c r="AA20" i="4"/>
  <c r="Z30" i="4"/>
  <c r="Z13" i="4"/>
  <c r="Z29" i="4"/>
  <c r="Z25" i="4"/>
  <c r="Z16" i="4"/>
  <c r="Z26" i="4"/>
  <c r="Z12" i="4"/>
  <c r="Z28" i="4"/>
  <c r="Z19" i="4"/>
  <c r="Z15" i="4"/>
  <c r="Z42" i="4"/>
  <c r="Z17" i="4"/>
  <c r="Z31" i="4"/>
  <c r="Z27" i="4"/>
  <c r="Z18" i="4"/>
  <c r="Z14" i="4"/>
  <c r="AA42" i="4"/>
  <c r="X9" i="4"/>
  <c r="Z9" i="4"/>
  <c r="X8" i="4"/>
  <c r="Z8" i="4"/>
  <c r="AM22" i="8"/>
  <c r="AK22" i="8"/>
  <c r="X7" i="4"/>
  <c r="Z7" i="4"/>
  <c r="AL21" i="8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2" i="4"/>
  <c r="Z39" i="4"/>
  <c r="AA41" i="4"/>
  <c r="K41" i="4"/>
  <c r="Z38" i="4"/>
  <c r="L41" i="4"/>
  <c r="AA39" i="4"/>
  <c r="U36" i="8"/>
  <c r="AA36" i="8"/>
  <c r="N36" i="8"/>
  <c r="AH42" i="8"/>
  <c r="AF36" i="8"/>
  <c r="M36" i="8"/>
  <c r="S33" i="4"/>
  <c r="R33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2" i="4"/>
  <c r="J33" i="4"/>
  <c r="I33" i="4"/>
  <c r="H33" i="4"/>
  <c r="G33" i="4"/>
  <c r="AH22" i="8"/>
  <c r="AH21" i="8"/>
  <c r="E10" i="3"/>
  <c r="C11" i="3"/>
  <c r="C12" i="3" s="1"/>
  <c r="K10" i="4"/>
  <c r="L10" i="4"/>
  <c r="AH20" i="8"/>
  <c r="E8" i="8"/>
  <c r="C9" i="8"/>
  <c r="E7" i="8"/>
  <c r="AH18" i="8"/>
  <c r="X33" i="4" l="1"/>
  <c r="AE19" i="3"/>
  <c r="AG19" i="3"/>
  <c r="AF19" i="3"/>
  <c r="AD19" i="3"/>
  <c r="AH19" i="3" s="1"/>
  <c r="K33" i="4"/>
  <c r="Z10" i="4"/>
  <c r="Z41" i="4"/>
  <c r="E12" i="3"/>
  <c r="C13" i="3"/>
  <c r="AH36" i="8"/>
  <c r="AA33" i="4"/>
  <c r="L33" i="4"/>
  <c r="E11" i="3"/>
  <c r="E9" i="8"/>
  <c r="C10" i="8"/>
  <c r="Z33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<sst xmlns="http://schemas.openxmlformats.org/spreadsheetml/2006/main" count="657" uniqueCount="166">
  <si>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</si>
  <si>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</si>
  <si>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</si>
  <si>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</si>
  <si>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</si>
  <si>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</si>
  <si>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</si>
  <si>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</si>
  <si>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</si>
  <si>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</si>
  <si>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</si>
  <si>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</si>
  <si>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</si>
  <si>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</si>
  <si>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</si>
  <si>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</si>
  <si>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</si>
  <si>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</si>
  <si>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</si>
  <si>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</si>
  <si>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</si>
  <si>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</si>
  <si>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</si>
  <si>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</si>
  <si>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</si>
  <si>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</si>
  <si>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</si>
  <si>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</si>
  <si>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</si>
  <si>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</si>
  <si>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</si>
  <si>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</si>
  <si>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</si>
  <si>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</si>
  <si>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</si>
  <si>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</si>
  <si>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</si>
  <si>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</si>
  <si>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</si>
  <si>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</si>
  <si>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</si>
  <si>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</si>
  <si>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</si>
  <si>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</si>
  <si>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</si>
  <si>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</si>
  <si>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</si>
  <si>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</si>
  <si>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</si>
  <si>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</si>
  <si>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</si>
  <si>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</si>
  <si>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</si>
  <si>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</si>
  <si>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</si>
  <si>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</si>
  <si>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</si>
  <si>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</si>
  <si>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</si>
  <si>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</si>
  <si>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</si>
  <si>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</si>
  <si>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</si>
  <si>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</si>
  <si>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</si>
  <si>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</si>
  <si>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</si>
  <si>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</si>
  <si>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</si>
  <si>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</si>
  <si>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</si>
  <si>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</si>
  <si>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</si>
  <si>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</si>
  <si>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</si>
  <si>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</si>
  <si>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</si>
  <si>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</si>
  <si>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</si>
  <si>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</si>
  <si>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</si>
  <si>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</si>
  <si>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</si>
  <si>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</si>
  <si>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</si>
  <si>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</si>
  <si>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</si>
  <si>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</si>
  <si>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</si>
  <si>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</si>
  <si>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</si>
  <si>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</si>
  <si>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</si>
  <si>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</si>
  <si>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</si>
  <si>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</si>
  <si>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</si>
  <si>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</si>
  <si>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</si>
  <si>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</si>
  <si>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</si>
  <si>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</si>
  <si>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</si>
  <si>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</si>
  <si>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</si>
  <si>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</si>
  <si>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</si>
  <si>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</si>
  <si>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</si>
  <si>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</si>
  <si>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</si>
  <si>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</si>
  <si>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</si>
  <si>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</si>
  <si>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</si>
  <si>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</si>
  <si>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</si>
  <si>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</si>
  <si>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</si>
  <si>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</si>
  <si>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</si>
  <si>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</si>
  <si>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</si>
  <si>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</si>
  <si>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</si>
  <si>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</si>
  <si>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</si>
  <si>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</si>
  <si>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</si>
  <si>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</si>
  <si>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</si>
  <si>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</si>
  <si>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Average</t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</si>
  <si>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</si>
  <si>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</si>
  <si>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5/ NOTE! BY 2019 Chinook (3 year olds) were not fin-clipped.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</si>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</sst>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9" fontId="0" fillId="0" borderId="0" xfId="3" quotePrefix="1" applyFont="1" applyFill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158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159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topLeftCell="F8" zoomScale="110" zoomScaleNormal="110" workbookViewId="0">
      <selection activeCell="AF22" sqref="AF22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165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200" t="s">
        <v>26</v>
      </c>
      <c r="AE2" s="200"/>
      <c r="AF2" s="200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3" t="s">
        <v>136</v>
      </c>
      <c r="L3" s="204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201"/>
      <c r="AE3" s="201"/>
      <c r="AF3" s="201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138</v>
      </c>
      <c r="AL4" s="37" t="s">
        <v>139</v>
      </c>
      <c r="AM4" s="37" t="s">
        <v>140</v>
      </c>
    </row>
    <row r="5" spans="1:39" ht="2.25" customHeight="1" x14ac:dyDescent="0.3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69" t="e">
        <f>N5/M5</f>
        <v>#DIV/0!</v>
      </c>
      <c r="AL5" s="170" t="e">
        <f>U5/T5</f>
        <v>#DIV/0!</v>
      </c>
      <c r="AM5" s="170" t="e">
        <f>AB5/AA5</f>
        <v>#DIV/0!</v>
      </c>
    </row>
    <row r="6" spans="1:39" hidden="1" x14ac:dyDescent="0.3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69" t="e">
        <f t="shared" ref="AK6:AK24" si="14">N6/M6</f>
        <v>#DIV/0!</v>
      </c>
      <c r="AL6" s="170" t="e">
        <f t="shared" ref="AL6:AL24" si="15">U6/T6</f>
        <v>#DIV/0!</v>
      </c>
      <c r="AM6" s="170" t="e">
        <f t="shared" ref="AM6:AM24" si="16">AB6/AA6</f>
        <v>#DIV/0!</v>
      </c>
    </row>
    <row r="7" spans="1:39" x14ac:dyDescent="0.3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69">
        <f t="shared" si="14"/>
        <v>0</v>
      </c>
      <c r="AL7" s="170" t="e">
        <f t="shared" si="15"/>
        <v>#DIV/0!</v>
      </c>
      <c r="AM7" s="170" t="e">
        <f t="shared" si="16"/>
        <v>#DIV/0!</v>
      </c>
    </row>
    <row r="8" spans="1:39" x14ac:dyDescent="0.3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69">
        <f t="shared" si="14"/>
        <v>3.5294117647058823E-2</v>
      </c>
      <c r="AL8" s="170" t="e">
        <f t="shared" si="15"/>
        <v>#DIV/0!</v>
      </c>
      <c r="AM8" s="170">
        <f t="shared" si="16"/>
        <v>0.25</v>
      </c>
    </row>
    <row r="9" spans="1:39" x14ac:dyDescent="0.3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69">
        <f t="shared" si="14"/>
        <v>2.3255813953488372E-2</v>
      </c>
      <c r="AL9" s="170" t="e">
        <f t="shared" si="15"/>
        <v>#DIV/0!</v>
      </c>
      <c r="AM9" s="170">
        <f t="shared" si="16"/>
        <v>0.25</v>
      </c>
    </row>
    <row r="10" spans="1:39" x14ac:dyDescent="0.3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69">
        <f t="shared" si="14"/>
        <v>4.9346879535558781E-2</v>
      </c>
      <c r="AL10" s="170" t="e">
        <f t="shared" si="15"/>
        <v>#DIV/0!</v>
      </c>
      <c r="AM10" s="170">
        <f t="shared" si="16"/>
        <v>0.29729729729729731</v>
      </c>
    </row>
    <row r="11" spans="1:39" x14ac:dyDescent="0.3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69">
        <f t="shared" si="14"/>
        <v>5.9701492537313432E-2</v>
      </c>
      <c r="AL11" s="170" t="e">
        <f t="shared" si="15"/>
        <v>#DIV/0!</v>
      </c>
      <c r="AM11" s="170">
        <f t="shared" si="16"/>
        <v>0.23333333333333334</v>
      </c>
    </row>
    <row r="12" spans="1:39" s="37" customFormat="1" x14ac:dyDescent="0.3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69">
        <f t="shared" si="14"/>
        <v>7.2727272727272724E-2</v>
      </c>
      <c r="AL12" s="170" t="e">
        <f t="shared" si="15"/>
        <v>#DIV/0!</v>
      </c>
      <c r="AM12" s="170">
        <f t="shared" si="16"/>
        <v>0.2</v>
      </c>
    </row>
    <row r="13" spans="1:39" s="37" customFormat="1" x14ac:dyDescent="0.3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69">
        <f t="shared" si="14"/>
        <v>7.3170731707317069E-2</v>
      </c>
      <c r="AL13" s="170" t="e">
        <f t="shared" si="15"/>
        <v>#DIV/0!</v>
      </c>
      <c r="AM13" s="170">
        <f t="shared" si="16"/>
        <v>0</v>
      </c>
    </row>
    <row r="14" spans="1:39" x14ac:dyDescent="0.3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5</v>
      </c>
      <c r="H14" s="86"/>
      <c r="I14" s="122">
        <v>22</v>
      </c>
      <c r="J14" s="122">
        <v>4</v>
      </c>
      <c r="K14" s="122">
        <v>15</v>
      </c>
      <c r="L14" s="122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69">
        <f t="shared" si="14"/>
        <v>0.13513513513513514</v>
      </c>
      <c r="AL14" s="170" t="e">
        <f t="shared" si="15"/>
        <v>#DIV/0!</v>
      </c>
      <c r="AM14" s="170">
        <f t="shared" si="16"/>
        <v>0</v>
      </c>
    </row>
    <row r="15" spans="1:39" ht="15" x14ac:dyDescent="0.3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69">
        <f t="shared" si="14"/>
        <v>0.10526315789473684</v>
      </c>
      <c r="AL15" s="170" t="e">
        <f t="shared" si="15"/>
        <v>#DIV/0!</v>
      </c>
      <c r="AM15" s="170">
        <f t="shared" si="16"/>
        <v>0.25</v>
      </c>
    </row>
    <row r="16" spans="1:39" ht="15" x14ac:dyDescent="0.3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69">
        <f t="shared" si="14"/>
        <v>3.8461538461538464E-2</v>
      </c>
      <c r="AL16" s="170" t="e">
        <f t="shared" si="15"/>
        <v>#DIV/0!</v>
      </c>
      <c r="AM16" s="170">
        <f t="shared" si="16"/>
        <v>0.14285714285714285</v>
      </c>
    </row>
    <row r="17" spans="1:39" ht="15" x14ac:dyDescent="0.3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1</v>
      </c>
      <c r="H17" s="86"/>
      <c r="I17" s="86">
        <v>0</v>
      </c>
      <c r="J17" s="86">
        <v>0</v>
      </c>
      <c r="K17" s="86">
        <v>1</v>
      </c>
      <c r="L17" s="86">
        <v>0</v>
      </c>
      <c r="M17" s="40">
        <f t="shared" si="18"/>
        <v>1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4</v>
      </c>
      <c r="Z17" s="86">
        <v>2</v>
      </c>
      <c r="AA17" s="40">
        <f t="shared" si="5"/>
        <v>4</v>
      </c>
      <c r="AB17" s="40">
        <f t="shared" si="6"/>
        <v>2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5</v>
      </c>
      <c r="AI17" s="42">
        <v>34</v>
      </c>
      <c r="AK17" s="169">
        <f t="shared" si="14"/>
        <v>0</v>
      </c>
      <c r="AL17" s="170" t="e">
        <f t="shared" si="15"/>
        <v>#DIV/0!</v>
      </c>
      <c r="AM17" s="170">
        <f t="shared" si="16"/>
        <v>0.5</v>
      </c>
    </row>
    <row r="18" spans="1:39" ht="15" x14ac:dyDescent="0.3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5</v>
      </c>
      <c r="H18" s="86"/>
      <c r="I18" s="86">
        <v>2</v>
      </c>
      <c r="J18" s="86">
        <v>0</v>
      </c>
      <c r="K18" s="86">
        <v>24</v>
      </c>
      <c r="L18" s="86">
        <v>0</v>
      </c>
      <c r="M18" s="40">
        <f t="shared" ref="M18:M22" si="27">K18+I18</f>
        <v>26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3</v>
      </c>
      <c r="Z18" s="86">
        <v>0</v>
      </c>
      <c r="AA18" s="40">
        <f t="shared" ref="AA18:AA22" si="31">Y18+W18</f>
        <v>3</v>
      </c>
      <c r="AB18" s="40">
        <f t="shared" ref="AB18:AB22" si="32">Z18+X18</f>
        <v>0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29</v>
      </c>
      <c r="AI18" s="42">
        <v>35</v>
      </c>
      <c r="AK18" s="169">
        <f t="shared" si="14"/>
        <v>0</v>
      </c>
      <c r="AL18" s="170" t="e">
        <f t="shared" si="15"/>
        <v>#DIV/0!</v>
      </c>
      <c r="AM18" s="170">
        <f t="shared" si="16"/>
        <v>0</v>
      </c>
    </row>
    <row r="19" spans="1:39" ht="15" x14ac:dyDescent="0.3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12</v>
      </c>
      <c r="J19" s="86">
        <v>2</v>
      </c>
      <c r="K19" s="86">
        <v>34</v>
      </c>
      <c r="L19" s="86">
        <v>1</v>
      </c>
      <c r="M19" s="40">
        <f t="shared" si="27"/>
        <v>46</v>
      </c>
      <c r="N19" s="40">
        <f t="shared" si="28"/>
        <v>3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1</v>
      </c>
      <c r="X19" s="86">
        <v>0</v>
      </c>
      <c r="Y19" s="86">
        <v>1</v>
      </c>
      <c r="Z19" s="86">
        <v>0</v>
      </c>
      <c r="AA19" s="40">
        <f t="shared" si="31"/>
        <v>2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48</v>
      </c>
      <c r="AI19" s="42">
        <v>36</v>
      </c>
      <c r="AK19" s="169">
        <f t="shared" si="14"/>
        <v>6.5217391304347824E-2</v>
      </c>
      <c r="AL19" s="170" t="e">
        <f t="shared" si="15"/>
        <v>#DIV/0!</v>
      </c>
      <c r="AM19" s="170">
        <f t="shared" si="16"/>
        <v>0</v>
      </c>
    </row>
    <row r="20" spans="1:39" ht="15" x14ac:dyDescent="0.3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8</v>
      </c>
      <c r="J20" s="86">
        <v>2</v>
      </c>
      <c r="K20" s="86">
        <v>45</v>
      </c>
      <c r="L20" s="86">
        <v>0</v>
      </c>
      <c r="M20" s="40">
        <f t="shared" si="27"/>
        <v>53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5" si="33">AF20+AA20+T20+M20</f>
        <v>56</v>
      </c>
      <c r="AI20" s="42">
        <v>37</v>
      </c>
      <c r="AK20" s="169">
        <f t="shared" si="14"/>
        <v>3.7735849056603772E-2</v>
      </c>
      <c r="AL20" s="170" t="e">
        <f t="shared" si="15"/>
        <v>#DIV/0!</v>
      </c>
      <c r="AM20" s="170">
        <f t="shared" si="16"/>
        <v>0.33333333333333331</v>
      </c>
    </row>
    <row r="21" spans="1:39" x14ac:dyDescent="0.3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>
        <v>5</v>
      </c>
      <c r="H21" s="86"/>
      <c r="I21" s="86">
        <v>11</v>
      </c>
      <c r="J21" s="86">
        <v>1</v>
      </c>
      <c r="K21" s="86">
        <v>89</v>
      </c>
      <c r="L21" s="86">
        <v>0</v>
      </c>
      <c r="M21" s="40">
        <f t="shared" si="27"/>
        <v>100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0</v>
      </c>
      <c r="X21" s="86">
        <v>0</v>
      </c>
      <c r="Y21" s="86">
        <v>9</v>
      </c>
      <c r="Z21" s="86">
        <v>6</v>
      </c>
      <c r="AA21" s="40">
        <f t="shared" si="31"/>
        <v>9</v>
      </c>
      <c r="AB21" s="40">
        <f t="shared" si="32"/>
        <v>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109</v>
      </c>
      <c r="AI21" s="42">
        <v>38</v>
      </c>
      <c r="AK21" s="169">
        <f t="shared" si="14"/>
        <v>0.01</v>
      </c>
      <c r="AL21" s="170" t="e">
        <f t="shared" si="15"/>
        <v>#DIV/0!</v>
      </c>
      <c r="AM21" s="170">
        <f t="shared" si="16"/>
        <v>0.66666666666666663</v>
      </c>
    </row>
    <row r="22" spans="1:39" x14ac:dyDescent="0.3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>
        <v>5</v>
      </c>
      <c r="H22" s="86"/>
      <c r="I22" s="86">
        <v>13</v>
      </c>
      <c r="J22" s="86">
        <v>0</v>
      </c>
      <c r="K22" s="86">
        <v>118</v>
      </c>
      <c r="L22" s="86">
        <v>3</v>
      </c>
      <c r="M22" s="40">
        <f t="shared" si="27"/>
        <v>131</v>
      </c>
      <c r="N22" s="40">
        <f t="shared" si="28"/>
        <v>3</v>
      </c>
      <c r="O22" s="40"/>
      <c r="P22" s="86">
        <v>0</v>
      </c>
      <c r="Q22" s="86">
        <v>0</v>
      </c>
      <c r="R22" s="86">
        <v>2</v>
      </c>
      <c r="S22" s="86">
        <v>2</v>
      </c>
      <c r="T22" s="40">
        <f t="shared" si="29"/>
        <v>2</v>
      </c>
      <c r="U22" s="40">
        <f t="shared" si="30"/>
        <v>2</v>
      </c>
      <c r="V22" s="40"/>
      <c r="W22" s="86">
        <v>2</v>
      </c>
      <c r="X22" s="86">
        <v>2</v>
      </c>
      <c r="Y22" s="86">
        <v>16</v>
      </c>
      <c r="Z22" s="86">
        <v>11</v>
      </c>
      <c r="AA22" s="40">
        <f t="shared" si="31"/>
        <v>18</v>
      </c>
      <c r="AB22" s="40">
        <f t="shared" si="32"/>
        <v>13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151</v>
      </c>
      <c r="AI22" s="42">
        <v>39</v>
      </c>
      <c r="AK22" s="169">
        <f t="shared" si="14"/>
        <v>2.2900763358778626E-2</v>
      </c>
      <c r="AL22" s="170">
        <f t="shared" si="15"/>
        <v>1</v>
      </c>
      <c r="AM22" s="170">
        <f t="shared" si="16"/>
        <v>0.72222222222222221</v>
      </c>
    </row>
    <row r="23" spans="1:39" x14ac:dyDescent="0.3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/>
      <c r="H23" s="86"/>
      <c r="I23" s="86"/>
      <c r="J23" s="86"/>
      <c r="K23" s="86"/>
      <c r="L23" s="86"/>
      <c r="M23" s="40">
        <f t="shared" ref="M23:M24" si="36">K23+I23</f>
        <v>0</v>
      </c>
      <c r="N23" s="40">
        <f t="shared" ref="N23:N24" si="37">L23+J23</f>
        <v>0</v>
      </c>
      <c r="O23" s="40"/>
      <c r="P23" s="86"/>
      <c r="Q23" s="86"/>
      <c r="R23" s="86"/>
      <c r="S23" s="86"/>
      <c r="T23" s="40">
        <f t="shared" ref="T23:T24" si="38">P23+R23</f>
        <v>0</v>
      </c>
      <c r="U23" s="40">
        <f t="shared" ref="U23:U24" si="39">Q23+S23</f>
        <v>0</v>
      </c>
      <c r="V23" s="40"/>
      <c r="W23" s="86"/>
      <c r="X23" s="86"/>
      <c r="Y23" s="86"/>
      <c r="Z23" s="86"/>
      <c r="AA23" s="40">
        <f t="shared" ref="AA23" si="40">Y23+W23</f>
        <v>0</v>
      </c>
      <c r="AB23" s="40">
        <f t="shared" ref="AB23" si="41">Z23+X23</f>
        <v>0</v>
      </c>
      <c r="AC23" s="40"/>
      <c r="AD23" s="86"/>
      <c r="AE23" s="86"/>
      <c r="AF23" s="40">
        <f t="shared" ref="AF23:AF34" si="42">SUM(AD23:AE23)</f>
        <v>0</v>
      </c>
      <c r="AH23" s="86">
        <f t="shared" si="33"/>
        <v>0</v>
      </c>
      <c r="AI23" s="42">
        <v>40</v>
      </c>
      <c r="AK23" s="169" t="e">
        <f t="shared" si="14"/>
        <v>#DIV/0!</v>
      </c>
      <c r="AL23" s="170" t="e">
        <f t="shared" si="15"/>
        <v>#DIV/0!</v>
      </c>
      <c r="AM23" s="170" t="e">
        <f t="shared" si="16"/>
        <v>#DIV/0!</v>
      </c>
    </row>
    <row r="24" spans="1:39" x14ac:dyDescent="0.3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/>
      <c r="H24" s="86"/>
      <c r="I24" s="86"/>
      <c r="J24" s="86"/>
      <c r="K24" s="86"/>
      <c r="L24" s="86"/>
      <c r="M24" s="40">
        <f t="shared" si="36"/>
        <v>0</v>
      </c>
      <c r="N24" s="40">
        <f t="shared" si="37"/>
        <v>0</v>
      </c>
      <c r="O24" s="40"/>
      <c r="P24" s="86"/>
      <c r="Q24" s="86"/>
      <c r="R24" s="86"/>
      <c r="S24" s="86"/>
      <c r="T24" s="40">
        <f t="shared" si="38"/>
        <v>0</v>
      </c>
      <c r="U24" s="40">
        <f t="shared" si="39"/>
        <v>0</v>
      </c>
      <c r="V24" s="40"/>
      <c r="W24" s="86"/>
      <c r="X24" s="86"/>
      <c r="Y24" s="86"/>
      <c r="Z24" s="86"/>
      <c r="AA24" s="40">
        <f t="shared" ref="AA24:AA34" si="43">Y24+W24</f>
        <v>0</v>
      </c>
      <c r="AB24" s="40">
        <f t="shared" ref="AB24:AB34" si="44">Z24+X24</f>
        <v>0</v>
      </c>
      <c r="AC24" s="40"/>
      <c r="AD24" s="86"/>
      <c r="AE24" s="86"/>
      <c r="AF24" s="40">
        <f t="shared" si="42"/>
        <v>0</v>
      </c>
      <c r="AH24" s="86">
        <f t="shared" si="33"/>
        <v>0</v>
      </c>
      <c r="AI24" s="42">
        <v>41</v>
      </c>
      <c r="AK24" s="169" t="e">
        <f t="shared" si="14"/>
        <v>#DIV/0!</v>
      </c>
      <c r="AL24" s="170" t="e">
        <f t="shared" si="15"/>
        <v>#DIV/0!</v>
      </c>
      <c r="AM24" s="170" t="e">
        <f t="shared" si="16"/>
        <v>#DIV/0!</v>
      </c>
    </row>
    <row r="25" spans="1:39" x14ac:dyDescent="0.3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/>
      <c r="H25" s="86"/>
      <c r="I25" s="86"/>
      <c r="J25" s="86"/>
      <c r="K25" s="86"/>
      <c r="L25" s="86"/>
      <c r="M25" s="40">
        <f t="shared" ref="M25:M34" si="45">K25+I25</f>
        <v>0</v>
      </c>
      <c r="N25" s="40">
        <f t="shared" ref="N25:N34" si="46">L25+J25</f>
        <v>0</v>
      </c>
      <c r="O25" s="40"/>
      <c r="P25" s="86"/>
      <c r="Q25" s="86"/>
      <c r="R25" s="86"/>
      <c r="S25" s="86"/>
      <c r="T25" s="40">
        <f t="shared" ref="T25:T34" si="47">P25+R25</f>
        <v>0</v>
      </c>
      <c r="U25" s="40">
        <f t="shared" ref="U25:U34" si="48">Q25+S25</f>
        <v>0</v>
      </c>
      <c r="V25" s="40"/>
      <c r="W25" s="86"/>
      <c r="X25" s="86"/>
      <c r="Y25" s="86"/>
      <c r="Z25" s="86"/>
      <c r="AA25" s="40">
        <f t="shared" si="43"/>
        <v>0</v>
      </c>
      <c r="AB25" s="40">
        <f t="shared" si="44"/>
        <v>0</v>
      </c>
      <c r="AC25" s="40"/>
      <c r="AD25" s="86"/>
      <c r="AE25" s="86"/>
      <c r="AF25" s="40">
        <f t="shared" si="42"/>
        <v>0</v>
      </c>
      <c r="AH25" s="86">
        <f t="shared" si="33"/>
        <v>0</v>
      </c>
      <c r="AI25" s="42">
        <v>42</v>
      </c>
      <c r="AK25" s="169" t="e">
        <f t="shared" ref="AK25:AK34" si="49">N25/M25</f>
        <v>#DIV/0!</v>
      </c>
      <c r="AL25" s="170" t="e">
        <f t="shared" ref="AL25:AL34" si="50">U25/T25</f>
        <v>#DIV/0!</v>
      </c>
      <c r="AM25" s="170" t="e">
        <f t="shared" ref="AM25:AM34" si="51">AB25/AA25</f>
        <v>#DIV/0!</v>
      </c>
    </row>
    <row r="26" spans="1:39" x14ac:dyDescent="0.3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/>
      <c r="H26" s="86"/>
      <c r="I26" s="86"/>
      <c r="J26" s="86"/>
      <c r="K26" s="86"/>
      <c r="L26" s="86"/>
      <c r="M26" s="40">
        <f t="shared" si="45"/>
        <v>0</v>
      </c>
      <c r="N26" s="40">
        <f t="shared" si="46"/>
        <v>0</v>
      </c>
      <c r="O26" s="40"/>
      <c r="P26" s="86"/>
      <c r="Q26" s="86"/>
      <c r="R26" s="86"/>
      <c r="S26" s="86"/>
      <c r="T26" s="40">
        <f t="shared" si="47"/>
        <v>0</v>
      </c>
      <c r="U26" s="40">
        <f t="shared" si="48"/>
        <v>0</v>
      </c>
      <c r="V26" s="40"/>
      <c r="W26" s="86"/>
      <c r="X26" s="86"/>
      <c r="Y26" s="86"/>
      <c r="Z26" s="86"/>
      <c r="AA26" s="40">
        <f t="shared" si="43"/>
        <v>0</v>
      </c>
      <c r="AB26" s="40">
        <f t="shared" si="44"/>
        <v>0</v>
      </c>
      <c r="AC26" s="40"/>
      <c r="AD26" s="86"/>
      <c r="AE26" s="86"/>
      <c r="AF26" s="40">
        <f t="shared" si="42"/>
        <v>0</v>
      </c>
      <c r="AH26" s="86">
        <f t="shared" si="33"/>
        <v>0</v>
      </c>
      <c r="AI26" s="42">
        <v>43</v>
      </c>
      <c r="AK26" s="169" t="e">
        <f t="shared" si="49"/>
        <v>#DIV/0!</v>
      </c>
      <c r="AL26" s="170" t="e">
        <f t="shared" si="50"/>
        <v>#DIV/0!</v>
      </c>
      <c r="AM26" s="170" t="e">
        <f t="shared" si="51"/>
        <v>#DIV/0!</v>
      </c>
    </row>
    <row r="27" spans="1:39" x14ac:dyDescent="0.3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/>
      <c r="H27" s="86"/>
      <c r="I27" s="86"/>
      <c r="J27" s="86"/>
      <c r="K27" s="86"/>
      <c r="L27" s="86"/>
      <c r="M27" s="40">
        <f t="shared" si="45"/>
        <v>0</v>
      </c>
      <c r="N27" s="40">
        <f t="shared" si="46"/>
        <v>0</v>
      </c>
      <c r="O27" s="40"/>
      <c r="P27" s="86"/>
      <c r="Q27" s="86"/>
      <c r="R27" s="86"/>
      <c r="S27" s="86"/>
      <c r="T27" s="40">
        <f t="shared" si="47"/>
        <v>0</v>
      </c>
      <c r="U27" s="40">
        <f t="shared" si="48"/>
        <v>0</v>
      </c>
      <c r="V27" s="40"/>
      <c r="W27" s="86"/>
      <c r="X27" s="86"/>
      <c r="Y27" s="86"/>
      <c r="Z27" s="86"/>
      <c r="AA27" s="40">
        <f t="shared" si="43"/>
        <v>0</v>
      </c>
      <c r="AB27" s="40">
        <f t="shared" si="44"/>
        <v>0</v>
      </c>
      <c r="AC27" s="40"/>
      <c r="AD27" s="86"/>
      <c r="AE27" s="86"/>
      <c r="AF27" s="40">
        <f t="shared" si="42"/>
        <v>0</v>
      </c>
      <c r="AH27" s="86">
        <f t="shared" si="33"/>
        <v>0</v>
      </c>
      <c r="AI27" s="42">
        <v>44</v>
      </c>
      <c r="AK27" s="169" t="e">
        <f t="shared" si="49"/>
        <v>#DIV/0!</v>
      </c>
      <c r="AL27" s="170" t="e">
        <f t="shared" si="50"/>
        <v>#DIV/0!</v>
      </c>
      <c r="AM27" s="170" t="e">
        <f t="shared" si="51"/>
        <v>#DIV/0!</v>
      </c>
    </row>
    <row r="28" spans="1:39" x14ac:dyDescent="0.3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/>
      <c r="H28" s="86"/>
      <c r="I28" s="86"/>
      <c r="J28" s="86"/>
      <c r="K28" s="86"/>
      <c r="L28" s="86"/>
      <c r="M28" s="40">
        <f t="shared" si="45"/>
        <v>0</v>
      </c>
      <c r="N28" s="40">
        <f t="shared" si="46"/>
        <v>0</v>
      </c>
      <c r="O28" s="40"/>
      <c r="P28" s="86"/>
      <c r="Q28" s="86"/>
      <c r="R28" s="86"/>
      <c r="S28" s="86"/>
      <c r="T28" s="40">
        <f t="shared" si="47"/>
        <v>0</v>
      </c>
      <c r="U28" s="40">
        <f t="shared" si="48"/>
        <v>0</v>
      </c>
      <c r="V28" s="40"/>
      <c r="W28" s="86"/>
      <c r="X28" s="86"/>
      <c r="Y28" s="86"/>
      <c r="Z28" s="86"/>
      <c r="AA28" s="40">
        <f t="shared" si="43"/>
        <v>0</v>
      </c>
      <c r="AB28" s="40">
        <f t="shared" si="44"/>
        <v>0</v>
      </c>
      <c r="AC28" s="40"/>
      <c r="AD28" s="86"/>
      <c r="AE28" s="86"/>
      <c r="AF28" s="40">
        <f t="shared" si="42"/>
        <v>0</v>
      </c>
      <c r="AH28" s="86">
        <f t="shared" si="33"/>
        <v>0</v>
      </c>
      <c r="AI28" s="42">
        <v>45</v>
      </c>
      <c r="AK28" s="169" t="e">
        <f t="shared" si="49"/>
        <v>#DIV/0!</v>
      </c>
      <c r="AL28" s="170" t="e">
        <f t="shared" si="50"/>
        <v>#DIV/0!</v>
      </c>
      <c r="AM28" s="170" t="e">
        <f t="shared" si="51"/>
        <v>#DIV/0!</v>
      </c>
    </row>
    <row r="29" spans="1:39" x14ac:dyDescent="0.3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/>
      <c r="H29" s="86"/>
      <c r="I29" s="86"/>
      <c r="J29" s="86"/>
      <c r="K29" s="86"/>
      <c r="L29" s="86"/>
      <c r="M29" s="40">
        <f t="shared" si="45"/>
        <v>0</v>
      </c>
      <c r="N29" s="40">
        <f t="shared" si="46"/>
        <v>0</v>
      </c>
      <c r="O29" s="40"/>
      <c r="P29" s="86"/>
      <c r="Q29" s="86"/>
      <c r="R29" s="86"/>
      <c r="S29" s="86"/>
      <c r="T29" s="40">
        <f t="shared" si="47"/>
        <v>0</v>
      </c>
      <c r="U29" s="40">
        <f t="shared" si="48"/>
        <v>0</v>
      </c>
      <c r="V29" s="40"/>
      <c r="W29" s="86"/>
      <c r="X29" s="86"/>
      <c r="Y29" s="86"/>
      <c r="Z29" s="86"/>
      <c r="AA29" s="40">
        <f t="shared" si="43"/>
        <v>0</v>
      </c>
      <c r="AB29" s="40">
        <f t="shared" si="44"/>
        <v>0</v>
      </c>
      <c r="AC29" s="40"/>
      <c r="AD29" s="86"/>
      <c r="AE29" s="86"/>
      <c r="AF29" s="40">
        <f t="shared" si="42"/>
        <v>0</v>
      </c>
      <c r="AH29" s="86">
        <f t="shared" si="33"/>
        <v>0</v>
      </c>
      <c r="AI29" s="42">
        <v>46</v>
      </c>
      <c r="AK29" s="169" t="e">
        <f t="shared" si="49"/>
        <v>#DIV/0!</v>
      </c>
      <c r="AL29" s="170" t="e">
        <f t="shared" si="50"/>
        <v>#DIV/0!</v>
      </c>
      <c r="AM29" s="170" t="e">
        <f t="shared" si="51"/>
        <v>#DIV/0!</v>
      </c>
    </row>
    <row r="30" spans="1:39" x14ac:dyDescent="0.3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/>
      <c r="H30" s="86"/>
      <c r="I30" s="86"/>
      <c r="J30" s="86"/>
      <c r="K30" s="86"/>
      <c r="L30" s="86"/>
      <c r="M30" s="40">
        <f t="shared" si="45"/>
        <v>0</v>
      </c>
      <c r="N30" s="40">
        <f t="shared" si="46"/>
        <v>0</v>
      </c>
      <c r="O30" s="40"/>
      <c r="P30" s="86"/>
      <c r="Q30" s="86"/>
      <c r="R30" s="86"/>
      <c r="S30" s="86"/>
      <c r="T30" s="40">
        <f t="shared" si="47"/>
        <v>0</v>
      </c>
      <c r="U30" s="40">
        <f t="shared" si="48"/>
        <v>0</v>
      </c>
      <c r="V30" s="40"/>
      <c r="W30" s="86"/>
      <c r="X30" s="86"/>
      <c r="Y30" s="86"/>
      <c r="Z30" s="86"/>
      <c r="AA30" s="40">
        <f t="shared" si="43"/>
        <v>0</v>
      </c>
      <c r="AB30" s="40">
        <f t="shared" si="44"/>
        <v>0</v>
      </c>
      <c r="AC30" s="40"/>
      <c r="AD30" s="86"/>
      <c r="AE30" s="86"/>
      <c r="AF30" s="40">
        <f t="shared" si="42"/>
        <v>0</v>
      </c>
      <c r="AH30" s="86">
        <f t="shared" si="33"/>
        <v>0</v>
      </c>
      <c r="AI30" s="42">
        <v>47</v>
      </c>
      <c r="AK30" s="169" t="e">
        <f t="shared" si="49"/>
        <v>#DIV/0!</v>
      </c>
      <c r="AL30" s="170" t="e">
        <f t="shared" si="50"/>
        <v>#DIV/0!</v>
      </c>
      <c r="AM30" s="170" t="e">
        <f t="shared" si="51"/>
        <v>#DIV/0!</v>
      </c>
    </row>
    <row r="31" spans="1:39" x14ac:dyDescent="0.3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/>
      <c r="H31" s="86"/>
      <c r="I31" s="86"/>
      <c r="J31" s="86"/>
      <c r="K31" s="86"/>
      <c r="L31" s="86"/>
      <c r="M31" s="40">
        <f t="shared" si="45"/>
        <v>0</v>
      </c>
      <c r="N31" s="40">
        <f t="shared" si="46"/>
        <v>0</v>
      </c>
      <c r="O31" s="40"/>
      <c r="P31" s="86"/>
      <c r="Q31" s="86"/>
      <c r="R31" s="86"/>
      <c r="S31" s="86"/>
      <c r="T31" s="40">
        <f t="shared" si="47"/>
        <v>0</v>
      </c>
      <c r="U31" s="40">
        <f t="shared" si="48"/>
        <v>0</v>
      </c>
      <c r="V31" s="40"/>
      <c r="W31" s="86"/>
      <c r="X31" s="86"/>
      <c r="Y31" s="86"/>
      <c r="Z31" s="86"/>
      <c r="AA31" s="40">
        <f t="shared" si="43"/>
        <v>0</v>
      </c>
      <c r="AB31" s="40">
        <f t="shared" si="44"/>
        <v>0</v>
      </c>
      <c r="AC31" s="40"/>
      <c r="AD31" s="86"/>
      <c r="AE31" s="86"/>
      <c r="AF31" s="40">
        <f t="shared" si="42"/>
        <v>0</v>
      </c>
      <c r="AH31" s="86">
        <f t="shared" si="33"/>
        <v>0</v>
      </c>
      <c r="AI31" s="42">
        <v>48</v>
      </c>
      <c r="AK31" s="169" t="e">
        <f t="shared" si="49"/>
        <v>#DIV/0!</v>
      </c>
      <c r="AL31" s="170" t="e">
        <f t="shared" si="50"/>
        <v>#DIV/0!</v>
      </c>
      <c r="AM31" s="170" t="e">
        <f t="shared" si="51"/>
        <v>#DIV/0!</v>
      </c>
    </row>
    <row r="32" spans="1:39" x14ac:dyDescent="0.3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69" t="e">
        <f t="shared" si="49"/>
        <v>#DIV/0!</v>
      </c>
      <c r="AL32" s="170" t="e">
        <f t="shared" si="50"/>
        <v>#DIV/0!</v>
      </c>
      <c r="AM32" s="170" t="e">
        <f t="shared" si="51"/>
        <v>#DIV/0!</v>
      </c>
    </row>
    <row r="33" spans="1:39" x14ac:dyDescent="0.3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69" t="e">
        <f t="shared" si="49"/>
        <v>#DIV/0!</v>
      </c>
      <c r="AL33" s="170" t="e">
        <f t="shared" si="50"/>
        <v>#DIV/0!</v>
      </c>
      <c r="AM33" s="170" t="e">
        <f t="shared" si="51"/>
        <v>#DIV/0!</v>
      </c>
    </row>
    <row r="34" spans="1:39" x14ac:dyDescent="0.3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69" t="e">
        <f t="shared" si="49"/>
        <v>#DIV/0!</v>
      </c>
      <c r="AL34" s="170" t="e">
        <f t="shared" si="50"/>
        <v>#DIV/0!</v>
      </c>
      <c r="AM34" s="170" t="e">
        <f t="shared" si="51"/>
        <v>#DIV/0!</v>
      </c>
    </row>
    <row r="35" spans="1:39" s="37" customFormat="1" ht="7.9" customHeight="1" x14ac:dyDescent="0.3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154</v>
      </c>
      <c r="F36" s="38"/>
      <c r="G36" s="38">
        <f>SUM(G5:G34)</f>
        <v>70</v>
      </c>
      <c r="H36" s="38"/>
      <c r="I36" s="38">
        <f t="shared" ref="I36:AF36" si="60">SUM(I5:I34)</f>
        <v>255</v>
      </c>
      <c r="J36" s="38">
        <f t="shared" si="60"/>
        <v>41</v>
      </c>
      <c r="K36" s="165">
        <f t="shared" si="60"/>
        <v>1452</v>
      </c>
      <c r="L36" s="38">
        <f t="shared" si="60"/>
        <v>45</v>
      </c>
      <c r="M36" s="165">
        <f t="shared" si="60"/>
        <v>1707</v>
      </c>
      <c r="N36" s="38">
        <f t="shared" si="60"/>
        <v>86</v>
      </c>
      <c r="O36" s="38"/>
      <c r="P36" s="38">
        <f t="shared" si="60"/>
        <v>0</v>
      </c>
      <c r="Q36" s="38">
        <f t="shared" si="60"/>
        <v>0</v>
      </c>
      <c r="R36" s="38">
        <f t="shared" si="60"/>
        <v>2</v>
      </c>
      <c r="S36" s="38">
        <f t="shared" si="60"/>
        <v>2</v>
      </c>
      <c r="T36" s="38">
        <f t="shared" si="60"/>
        <v>2</v>
      </c>
      <c r="U36" s="38">
        <f t="shared" si="60"/>
        <v>2</v>
      </c>
      <c r="V36" s="38"/>
      <c r="W36" s="38">
        <f t="shared" si="60"/>
        <v>4</v>
      </c>
      <c r="X36" s="38">
        <f t="shared" si="60"/>
        <v>2</v>
      </c>
      <c r="Y36" s="38">
        <f t="shared" si="60"/>
        <v>160</v>
      </c>
      <c r="Z36" s="38">
        <f t="shared" si="60"/>
        <v>47</v>
      </c>
      <c r="AA36" s="38">
        <f t="shared" si="60"/>
        <v>164</v>
      </c>
      <c r="AB36" s="38">
        <f t="shared" si="60"/>
        <v>49</v>
      </c>
      <c r="AC36" s="38"/>
      <c r="AD36" s="38">
        <f t="shared" si="60"/>
        <v>11</v>
      </c>
      <c r="AE36" s="38">
        <f t="shared" si="60"/>
        <v>10</v>
      </c>
      <c r="AF36" s="38">
        <f t="shared" si="60"/>
        <v>21</v>
      </c>
      <c r="AG36" s="38"/>
      <c r="AH36" s="165">
        <f t="shared" si="33"/>
        <v>1894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155</v>
      </c>
      <c r="B38" s="40"/>
      <c r="C38" s="40"/>
      <c r="D38" s="91"/>
      <c r="E38" s="88"/>
      <c r="F38" s="40"/>
      <c r="G38" s="185">
        <v>133</v>
      </c>
      <c r="H38" s="185"/>
      <c r="I38" s="185">
        <v>238</v>
      </c>
      <c r="J38" s="185">
        <v>12</v>
      </c>
      <c r="K38" s="185">
        <v>2957</v>
      </c>
      <c r="L38" s="185">
        <v>156</v>
      </c>
      <c r="M38" s="185">
        <v>3195</v>
      </c>
      <c r="N38" s="185">
        <v>168</v>
      </c>
      <c r="O38" s="185"/>
      <c r="P38" s="185">
        <v>13</v>
      </c>
      <c r="Q38" s="185">
        <v>10</v>
      </c>
      <c r="R38" s="185">
        <v>239</v>
      </c>
      <c r="S38" s="185">
        <v>217</v>
      </c>
      <c r="T38" s="185">
        <v>252</v>
      </c>
      <c r="U38" s="185">
        <v>227</v>
      </c>
      <c r="V38" s="185"/>
      <c r="W38" s="185">
        <v>5</v>
      </c>
      <c r="X38" s="185">
        <v>3</v>
      </c>
      <c r="Y38" s="185">
        <v>216</v>
      </c>
      <c r="Z38" s="185">
        <v>72</v>
      </c>
      <c r="AA38" s="185">
        <v>221</v>
      </c>
      <c r="AB38" s="185">
        <v>75</v>
      </c>
      <c r="AC38" s="185"/>
      <c r="AD38" s="185">
        <v>4</v>
      </c>
      <c r="AE38" s="185">
        <v>18</v>
      </c>
      <c r="AF38" s="185">
        <v>22</v>
      </c>
      <c r="AG38" s="186"/>
      <c r="AH38" s="187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85" t="s">
        <v>132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ht="12.5" x14ac:dyDescent="0.25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ht="12.5" x14ac:dyDescent="0.25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ht="12.5" x14ac:dyDescent="0.25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38</v>
      </c>
      <c r="B50" s="41"/>
      <c r="C50" s="41"/>
      <c r="D50" s="41"/>
      <c r="E50" s="41"/>
    </row>
    <row r="51" spans="1:32" ht="12.5" x14ac:dyDescent="0.25">
      <c r="A51" s="41" t="s">
        <v>39</v>
      </c>
      <c r="B51" s="41"/>
      <c r="C51" s="41"/>
      <c r="D51" s="41"/>
      <c r="E51" s="41"/>
    </row>
    <row r="52" spans="1:32" ht="12.5" x14ac:dyDescent="0.25">
      <c r="A52" s="202" t="s">
        <v>157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</row>
    <row r="53" spans="1:32" x14ac:dyDescent="0.3">
      <c r="B53" s="41"/>
      <c r="C53" s="41"/>
      <c r="D53" s="41"/>
      <c r="E53" s="41"/>
    </row>
    <row r="55" spans="1:32" x14ac:dyDescent="0.3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topLeftCell="A3" zoomScale="120" zoomScaleNormal="120" workbookViewId="0">
      <selection activeCell="X15" sqref="X15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4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164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5" t="s">
        <v>117</v>
      </c>
      <c r="AF3" s="205" t="s">
        <v>118</v>
      </c>
      <c r="AG3" s="205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141</v>
      </c>
      <c r="O4" s="13"/>
      <c r="P4" s="13" t="s">
        <v>30</v>
      </c>
      <c r="Q4" s="13" t="s">
        <v>156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5"/>
      <c r="AF4" s="205"/>
      <c r="AG4" s="205"/>
      <c r="AH4" s="5" t="s">
        <v>130</v>
      </c>
    </row>
    <row r="5" spans="1:34" s="5" customFormat="1" ht="1.5" customHeight="1" x14ac:dyDescent="0.3">
      <c r="A5" s="15">
        <v>34</v>
      </c>
      <c r="C5" s="183">
        <v>45158</v>
      </c>
      <c r="D5" s="184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79"/>
      <c r="AF5" s="179"/>
      <c r="AG5" s="179"/>
    </row>
    <row r="6" spans="1:34" s="5" customFormat="1" ht="13" x14ac:dyDescent="0.3">
      <c r="A6" s="15">
        <v>35</v>
      </c>
      <c r="C6" s="183">
        <f>C5+7</f>
        <v>45165</v>
      </c>
      <c r="D6" s="184"/>
      <c r="E6" s="17">
        <f t="shared" si="0"/>
        <v>45171</v>
      </c>
      <c r="G6" s="8">
        <v>3</v>
      </c>
      <c r="H6" s="8"/>
      <c r="I6" s="15">
        <v>6</v>
      </c>
      <c r="J6" s="15">
        <v>0</v>
      </c>
      <c r="K6" s="15">
        <v>56</v>
      </c>
      <c r="L6" s="15">
        <v>3</v>
      </c>
      <c r="M6" s="8">
        <f t="shared" si="1"/>
        <v>62</v>
      </c>
      <c r="N6" s="8">
        <f t="shared" si="2"/>
        <v>3</v>
      </c>
      <c r="O6" s="8"/>
      <c r="P6" s="15">
        <v>0</v>
      </c>
      <c r="Q6" s="15">
        <v>0</v>
      </c>
      <c r="R6" s="15">
        <v>0</v>
      </c>
      <c r="S6" s="15">
        <v>0</v>
      </c>
      <c r="T6" s="8">
        <f t="shared" si="3"/>
        <v>0</v>
      </c>
      <c r="U6" s="8">
        <f t="shared" si="4"/>
        <v>0</v>
      </c>
      <c r="V6" s="8"/>
      <c r="W6" s="157">
        <v>0</v>
      </c>
      <c r="X6" s="157">
        <v>0</v>
      </c>
      <c r="Y6" s="157">
        <v>22</v>
      </c>
      <c r="Z6" s="157">
        <v>9</v>
      </c>
      <c r="AA6" s="97">
        <f t="shared" si="5"/>
        <v>22</v>
      </c>
      <c r="AB6" s="97">
        <f t="shared" si="6"/>
        <v>9</v>
      </c>
      <c r="AD6" s="119">
        <f t="shared" ref="AD6:AD8" si="7">SUM(AA6,T6,M6)</f>
        <v>84</v>
      </c>
      <c r="AE6" s="150">
        <f t="shared" ref="AE6:AE8" si="8">N6/M6</f>
        <v>4.8387096774193547E-2</v>
      </c>
      <c r="AF6" s="198" t="s">
        <v>41</v>
      </c>
      <c r="AG6" s="150">
        <f t="shared" ref="AG6:AG8" si="9">AB6/AA6</f>
        <v>0.40909090909090912</v>
      </c>
      <c r="AH6" s="158">
        <f t="shared" ref="AH6:AH8" si="10">AD6/G6</f>
        <v>28</v>
      </c>
    </row>
    <row r="7" spans="1:34" s="5" customFormat="1" ht="13" x14ac:dyDescent="0.3">
      <c r="A7" s="15">
        <v>36</v>
      </c>
      <c r="C7" s="183">
        <f t="shared" ref="C7:C8" si="11">C6+7</f>
        <v>45172</v>
      </c>
      <c r="D7" s="184"/>
      <c r="E7" s="17">
        <f t="shared" si="0"/>
        <v>45178</v>
      </c>
      <c r="G7" s="8">
        <v>5</v>
      </c>
      <c r="H7" s="8"/>
      <c r="I7" s="15">
        <v>2</v>
      </c>
      <c r="J7" s="15">
        <v>0</v>
      </c>
      <c r="K7" s="15">
        <v>44</v>
      </c>
      <c r="L7" s="15">
        <v>1</v>
      </c>
      <c r="M7" s="8">
        <f t="shared" si="1"/>
        <v>46</v>
      </c>
      <c r="N7" s="8">
        <f t="shared" si="2"/>
        <v>1</v>
      </c>
      <c r="O7" s="8"/>
      <c r="P7" s="15">
        <v>0</v>
      </c>
      <c r="Q7" s="15">
        <v>0</v>
      </c>
      <c r="R7" s="15">
        <v>0</v>
      </c>
      <c r="S7" s="15">
        <v>0</v>
      </c>
      <c r="T7" s="8">
        <f t="shared" si="3"/>
        <v>0</v>
      </c>
      <c r="U7" s="8">
        <f t="shared" si="4"/>
        <v>0</v>
      </c>
      <c r="V7" s="8"/>
      <c r="W7" s="157">
        <v>2</v>
      </c>
      <c r="X7" s="157">
        <v>2</v>
      </c>
      <c r="Y7" s="157">
        <v>23</v>
      </c>
      <c r="Z7" s="157">
        <v>8</v>
      </c>
      <c r="AA7" s="97">
        <f t="shared" si="5"/>
        <v>25</v>
      </c>
      <c r="AB7" s="97">
        <f t="shared" si="6"/>
        <v>10</v>
      </c>
      <c r="AD7" s="119">
        <f t="shared" si="7"/>
        <v>71</v>
      </c>
      <c r="AE7" s="150">
        <f t="shared" si="8"/>
        <v>2.1739130434782608E-2</v>
      </c>
      <c r="AF7" s="198" t="s">
        <v>41</v>
      </c>
      <c r="AG7" s="150">
        <f t="shared" si="9"/>
        <v>0.4</v>
      </c>
      <c r="AH7" s="158">
        <f t="shared" si="10"/>
        <v>14.2</v>
      </c>
    </row>
    <row r="8" spans="1:34" s="5" customFormat="1" ht="13" x14ac:dyDescent="0.3">
      <c r="A8" s="15">
        <v>37</v>
      </c>
      <c r="C8" s="183">
        <f t="shared" si="11"/>
        <v>45179</v>
      </c>
      <c r="D8" s="184"/>
      <c r="E8" s="17">
        <f t="shared" si="0"/>
        <v>45185</v>
      </c>
      <c r="G8" s="8">
        <v>7</v>
      </c>
      <c r="H8" s="8"/>
      <c r="I8" s="15">
        <v>11</v>
      </c>
      <c r="J8" s="15">
        <v>11</v>
      </c>
      <c r="K8" s="15">
        <v>45</v>
      </c>
      <c r="L8" s="15">
        <v>4</v>
      </c>
      <c r="M8" s="8">
        <f t="shared" si="1"/>
        <v>56</v>
      </c>
      <c r="N8" s="8">
        <f t="shared" si="2"/>
        <v>15</v>
      </c>
      <c r="O8" s="8"/>
      <c r="P8" s="15">
        <v>0</v>
      </c>
      <c r="Q8" s="15">
        <v>0</v>
      </c>
      <c r="R8" s="15">
        <v>7</v>
      </c>
      <c r="S8" s="15">
        <v>7</v>
      </c>
      <c r="T8" s="8">
        <f t="shared" si="3"/>
        <v>7</v>
      </c>
      <c r="U8" s="8">
        <f t="shared" si="4"/>
        <v>7</v>
      </c>
      <c r="V8" s="8"/>
      <c r="W8" s="157">
        <v>15</v>
      </c>
      <c r="X8" s="157">
        <v>12</v>
      </c>
      <c r="Y8" s="157">
        <v>34</v>
      </c>
      <c r="Z8" s="157">
        <v>19</v>
      </c>
      <c r="AA8" s="97">
        <f t="shared" si="5"/>
        <v>49</v>
      </c>
      <c r="AB8" s="97">
        <f t="shared" si="6"/>
        <v>31</v>
      </c>
      <c r="AD8" s="119">
        <f t="shared" si="7"/>
        <v>112</v>
      </c>
      <c r="AE8" s="150">
        <f t="shared" si="8"/>
        <v>0.26785714285714285</v>
      </c>
      <c r="AF8" s="150">
        <f t="shared" ref="AF8" si="12">U8/T8</f>
        <v>1</v>
      </c>
      <c r="AG8" s="150">
        <f t="shared" si="9"/>
        <v>0.63265306122448983</v>
      </c>
      <c r="AH8" s="158">
        <f t="shared" si="10"/>
        <v>16</v>
      </c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13">C9+6</f>
        <v>44827</v>
      </c>
      <c r="F9" s="1"/>
      <c r="G9" s="8">
        <v>5</v>
      </c>
      <c r="H9" s="8"/>
      <c r="I9" s="15">
        <v>36</v>
      </c>
      <c r="J9" s="15">
        <v>6</v>
      </c>
      <c r="K9" s="15">
        <v>140</v>
      </c>
      <c r="L9" s="15">
        <v>12</v>
      </c>
      <c r="M9" s="8">
        <f t="shared" ref="M9:M11" si="14">I9+K9</f>
        <v>176</v>
      </c>
      <c r="N9" s="8">
        <f t="shared" ref="N9:N11" si="15">J9+L9</f>
        <v>18</v>
      </c>
      <c r="O9" s="8"/>
      <c r="P9" s="15">
        <v>0</v>
      </c>
      <c r="Q9" s="15">
        <v>0</v>
      </c>
      <c r="R9" s="15">
        <v>11</v>
      </c>
      <c r="S9" s="15">
        <v>11</v>
      </c>
      <c r="T9" s="8">
        <f t="shared" ref="T9:T11" si="16">P9+R9</f>
        <v>11</v>
      </c>
      <c r="U9" s="8">
        <f t="shared" ref="U9:U11" si="17">Q9+S9</f>
        <v>11</v>
      </c>
      <c r="V9" s="8"/>
      <c r="W9" s="157">
        <v>11</v>
      </c>
      <c r="X9" s="157">
        <v>11</v>
      </c>
      <c r="Y9" s="157">
        <v>30</v>
      </c>
      <c r="Z9" s="157">
        <v>19</v>
      </c>
      <c r="AA9" s="97">
        <f t="shared" ref="AA9:AA11" si="18">W9+Y9</f>
        <v>41</v>
      </c>
      <c r="AB9" s="97">
        <f t="shared" ref="AB9:AB11" si="19">X9+Z9</f>
        <v>30</v>
      </c>
      <c r="AD9" s="119">
        <f t="shared" ref="AD9:AD19" si="20">SUM(AA9,T9,M9)</f>
        <v>228</v>
      </c>
      <c r="AE9" s="150">
        <f>N9/M9</f>
        <v>0.10227272727272728</v>
      </c>
      <c r="AF9" s="150">
        <f>U9/T9</f>
        <v>1</v>
      </c>
      <c r="AG9" s="150">
        <f>AB9/AA9</f>
        <v>0.73170731707317072</v>
      </c>
      <c r="AH9" s="158">
        <f t="shared" ref="AH9:AH28" si="21">AD9/G9</f>
        <v>45.6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13"/>
        <v>44834</v>
      </c>
      <c r="F10" s="1"/>
      <c r="G10" s="8">
        <v>5</v>
      </c>
      <c r="H10" s="8"/>
      <c r="I10" s="15">
        <v>17</v>
      </c>
      <c r="J10" s="15">
        <v>2</v>
      </c>
      <c r="K10" s="15">
        <v>92</v>
      </c>
      <c r="L10" s="15">
        <v>19</v>
      </c>
      <c r="M10" s="8">
        <f t="shared" si="14"/>
        <v>109</v>
      </c>
      <c r="N10" s="8">
        <f t="shared" si="15"/>
        <v>21</v>
      </c>
      <c r="O10" s="8"/>
      <c r="P10" s="15">
        <v>1</v>
      </c>
      <c r="Q10" s="15">
        <v>1</v>
      </c>
      <c r="R10" s="15">
        <v>11</v>
      </c>
      <c r="S10" s="15">
        <v>10</v>
      </c>
      <c r="T10" s="8">
        <f t="shared" si="16"/>
        <v>12</v>
      </c>
      <c r="U10" s="8">
        <f t="shared" si="17"/>
        <v>11</v>
      </c>
      <c r="V10" s="8"/>
      <c r="W10" s="157">
        <v>3</v>
      </c>
      <c r="X10" s="157">
        <v>1</v>
      </c>
      <c r="Y10" s="157">
        <v>50</v>
      </c>
      <c r="Z10" s="157">
        <v>32</v>
      </c>
      <c r="AA10" s="97">
        <f t="shared" si="18"/>
        <v>53</v>
      </c>
      <c r="AB10" s="97">
        <f t="shared" si="19"/>
        <v>33</v>
      </c>
      <c r="AD10" s="119">
        <f t="shared" si="20"/>
        <v>174</v>
      </c>
      <c r="AE10" s="150">
        <f t="shared" ref="AE10:AE11" si="22">N10/M10</f>
        <v>0.19266055045871561</v>
      </c>
      <c r="AF10" s="150">
        <f t="shared" ref="AF10:AF11" si="23">U10/T10</f>
        <v>0.91666666666666663</v>
      </c>
      <c r="AG10" s="150">
        <f t="shared" ref="AG10:AG11" si="24">AB10/AA10</f>
        <v>0.62264150943396224</v>
      </c>
      <c r="AH10" s="158">
        <f t="shared" si="21"/>
        <v>34.799999999999997</v>
      </c>
    </row>
    <row r="11" spans="1:34" ht="13" x14ac:dyDescent="0.3">
      <c r="A11" s="1">
        <v>40</v>
      </c>
      <c r="B11" s="1"/>
      <c r="C11" s="3">
        <f t="shared" ref="C11:C17" si="25">C10+7</f>
        <v>44835</v>
      </c>
      <c r="D11" s="2" t="s">
        <v>41</v>
      </c>
      <c r="E11" s="3">
        <f t="shared" si="13"/>
        <v>44841</v>
      </c>
      <c r="F11" s="1"/>
      <c r="G11" s="8"/>
      <c r="H11" s="8"/>
      <c r="I11" s="15"/>
      <c r="J11" s="15"/>
      <c r="K11" s="15"/>
      <c r="L11" s="15"/>
      <c r="M11" s="8">
        <f t="shared" si="14"/>
        <v>0</v>
      </c>
      <c r="N11" s="8">
        <f t="shared" si="15"/>
        <v>0</v>
      </c>
      <c r="O11" s="8"/>
      <c r="P11" s="15"/>
      <c r="Q11" s="15"/>
      <c r="R11" s="15"/>
      <c r="S11" s="15"/>
      <c r="T11" s="8">
        <f t="shared" si="16"/>
        <v>0</v>
      </c>
      <c r="U11" s="8">
        <f t="shared" si="17"/>
        <v>0</v>
      </c>
      <c r="V11" s="8"/>
      <c r="W11" s="157"/>
      <c r="X11" s="157"/>
      <c r="Y11" s="157"/>
      <c r="Z11" s="157"/>
      <c r="AA11" s="97">
        <f t="shared" si="18"/>
        <v>0</v>
      </c>
      <c r="AB11" s="97">
        <f t="shared" si="19"/>
        <v>0</v>
      </c>
      <c r="AD11" s="119">
        <f t="shared" si="20"/>
        <v>0</v>
      </c>
      <c r="AE11" s="150" t="e">
        <f t="shared" si="22"/>
        <v>#DIV/0!</v>
      </c>
      <c r="AF11" s="150" t="e">
        <f t="shared" si="23"/>
        <v>#DIV/0!</v>
      </c>
      <c r="AG11" s="150" t="e">
        <f t="shared" si="24"/>
        <v>#DIV/0!</v>
      </c>
      <c r="AH11" s="158" t="e">
        <f t="shared" si="21"/>
        <v>#DIV/0!</v>
      </c>
    </row>
    <row r="12" spans="1:34" ht="13" x14ac:dyDescent="0.3">
      <c r="A12" s="1">
        <v>41</v>
      </c>
      <c r="B12" s="5"/>
      <c r="C12" s="3">
        <f t="shared" si="25"/>
        <v>44842</v>
      </c>
      <c r="D12" s="2" t="s">
        <v>41</v>
      </c>
      <c r="E12" s="3">
        <f t="shared" ref="E12:E16" si="26">C12+6</f>
        <v>44848</v>
      </c>
      <c r="F12" s="1"/>
      <c r="G12" s="8"/>
      <c r="H12" s="8"/>
      <c r="I12" s="15"/>
      <c r="J12" s="15"/>
      <c r="K12" s="15"/>
      <c r="L12" s="15"/>
      <c r="M12" s="8">
        <f t="shared" ref="M12:M17" si="27">I12+K12</f>
        <v>0</v>
      </c>
      <c r="N12" s="8">
        <f t="shared" ref="N12:N17" si="28">J12+L12</f>
        <v>0</v>
      </c>
      <c r="O12" s="8"/>
      <c r="P12" s="15"/>
      <c r="Q12" s="15"/>
      <c r="R12" s="15"/>
      <c r="S12" s="15"/>
      <c r="T12" s="8">
        <f t="shared" ref="T12:T17" si="29">P12+R12</f>
        <v>0</v>
      </c>
      <c r="U12" s="8">
        <f t="shared" ref="U12:U17" si="30">Q12+S12</f>
        <v>0</v>
      </c>
      <c r="V12" s="8"/>
      <c r="W12" s="157"/>
      <c r="X12" s="157"/>
      <c r="Y12" s="157"/>
      <c r="Z12" s="157"/>
      <c r="AA12" s="97">
        <f t="shared" ref="AA12:AA17" si="31">W12+Y12</f>
        <v>0</v>
      </c>
      <c r="AB12" s="97">
        <f t="shared" ref="AB12:AB17" si="32">X12+Z12</f>
        <v>0</v>
      </c>
      <c r="AD12" s="119">
        <f t="shared" si="20"/>
        <v>0</v>
      </c>
      <c r="AE12" s="150" t="e">
        <f t="shared" ref="AE12:AE19" si="33">N12/M12</f>
        <v>#DIV/0!</v>
      </c>
      <c r="AF12" s="150" t="e">
        <f t="shared" ref="AF12:AF19" si="34">U12/T12</f>
        <v>#DIV/0!</v>
      </c>
      <c r="AG12" s="150" t="e">
        <f t="shared" ref="AG12:AG19" si="35">AB12/AA12</f>
        <v>#DIV/0!</v>
      </c>
      <c r="AH12" s="158" t="e">
        <f t="shared" ref="AH12:AH19" si="36">AD12/G12</f>
        <v>#DIV/0!</v>
      </c>
    </row>
    <row r="13" spans="1:34" ht="13" x14ac:dyDescent="0.3">
      <c r="A13" s="1">
        <v>42</v>
      </c>
      <c r="B13" s="5"/>
      <c r="C13" s="3">
        <f t="shared" si="25"/>
        <v>44849</v>
      </c>
      <c r="D13" s="2" t="s">
        <v>41</v>
      </c>
      <c r="E13" s="3">
        <f t="shared" si="26"/>
        <v>44855</v>
      </c>
      <c r="F13" s="1"/>
      <c r="G13" s="8"/>
      <c r="H13" s="8"/>
      <c r="I13" s="15"/>
      <c r="J13" s="15"/>
      <c r="K13" s="15"/>
      <c r="L13" s="15"/>
      <c r="M13" s="8">
        <f t="shared" si="27"/>
        <v>0</v>
      </c>
      <c r="N13" s="8">
        <f t="shared" si="28"/>
        <v>0</v>
      </c>
      <c r="O13" s="8"/>
      <c r="P13" s="15"/>
      <c r="Q13" s="15"/>
      <c r="R13" s="15"/>
      <c r="S13" s="15"/>
      <c r="T13" s="8">
        <f t="shared" si="29"/>
        <v>0</v>
      </c>
      <c r="U13" s="8">
        <f t="shared" si="30"/>
        <v>0</v>
      </c>
      <c r="V13" s="8"/>
      <c r="W13" s="157"/>
      <c r="X13" s="157"/>
      <c r="Y13" s="157"/>
      <c r="Z13" s="157"/>
      <c r="AA13" s="97">
        <f t="shared" si="31"/>
        <v>0</v>
      </c>
      <c r="AB13" s="97">
        <f t="shared" si="32"/>
        <v>0</v>
      </c>
      <c r="AD13" s="119">
        <f t="shared" si="20"/>
        <v>0</v>
      </c>
      <c r="AE13" s="150" t="e">
        <f t="shared" si="33"/>
        <v>#DIV/0!</v>
      </c>
      <c r="AF13" s="150" t="e">
        <f t="shared" si="34"/>
        <v>#DIV/0!</v>
      </c>
      <c r="AG13" s="150" t="e">
        <f t="shared" si="35"/>
        <v>#DIV/0!</v>
      </c>
      <c r="AH13" s="158" t="e">
        <f t="shared" si="36"/>
        <v>#DIV/0!</v>
      </c>
    </row>
    <row r="14" spans="1:34" ht="13" x14ac:dyDescent="0.3">
      <c r="A14" s="1">
        <v>43</v>
      </c>
      <c r="B14" s="1"/>
      <c r="C14" s="3">
        <f t="shared" si="25"/>
        <v>44856</v>
      </c>
      <c r="D14" s="2" t="s">
        <v>41</v>
      </c>
      <c r="E14" s="3">
        <f t="shared" si="26"/>
        <v>44862</v>
      </c>
      <c r="F14" s="1"/>
      <c r="G14" s="8"/>
      <c r="H14" s="8"/>
      <c r="I14" s="15"/>
      <c r="J14" s="15"/>
      <c r="K14" s="15"/>
      <c r="L14" s="15"/>
      <c r="M14" s="8">
        <f t="shared" si="27"/>
        <v>0</v>
      </c>
      <c r="N14" s="8">
        <f t="shared" si="28"/>
        <v>0</v>
      </c>
      <c r="O14" s="8"/>
      <c r="P14" s="15"/>
      <c r="Q14" s="15"/>
      <c r="R14" s="15"/>
      <c r="S14" s="15"/>
      <c r="T14" s="8">
        <f t="shared" si="29"/>
        <v>0</v>
      </c>
      <c r="U14" s="8">
        <f t="shared" si="30"/>
        <v>0</v>
      </c>
      <c r="V14" s="8"/>
      <c r="W14" s="157"/>
      <c r="X14" s="157"/>
      <c r="Y14" s="157"/>
      <c r="Z14" s="157"/>
      <c r="AA14" s="97">
        <f t="shared" si="31"/>
        <v>0</v>
      </c>
      <c r="AB14" s="97">
        <f t="shared" si="32"/>
        <v>0</v>
      </c>
      <c r="AD14" s="119">
        <f t="shared" si="20"/>
        <v>0</v>
      </c>
      <c r="AE14" s="150" t="e">
        <f t="shared" si="33"/>
        <v>#DIV/0!</v>
      </c>
      <c r="AF14" s="150" t="e">
        <f t="shared" si="34"/>
        <v>#DIV/0!</v>
      </c>
      <c r="AG14" s="150" t="e">
        <f t="shared" si="35"/>
        <v>#DIV/0!</v>
      </c>
      <c r="AH14" s="158" t="e">
        <f t="shared" si="36"/>
        <v>#DIV/0!</v>
      </c>
    </row>
    <row r="15" spans="1:34" ht="13" x14ac:dyDescent="0.3">
      <c r="A15" s="1">
        <v>44</v>
      </c>
      <c r="B15" s="1"/>
      <c r="C15" s="3">
        <f t="shared" si="25"/>
        <v>44863</v>
      </c>
      <c r="D15" s="2" t="s">
        <v>41</v>
      </c>
      <c r="E15" s="3">
        <f t="shared" si="26"/>
        <v>44869</v>
      </c>
      <c r="F15" s="1"/>
      <c r="G15" s="8"/>
      <c r="H15" s="8"/>
      <c r="I15" s="15"/>
      <c r="J15" s="15"/>
      <c r="K15" s="15"/>
      <c r="L15" s="15"/>
      <c r="M15" s="8">
        <f t="shared" si="27"/>
        <v>0</v>
      </c>
      <c r="N15" s="8">
        <f t="shared" si="28"/>
        <v>0</v>
      </c>
      <c r="O15" s="8"/>
      <c r="P15" s="15"/>
      <c r="Q15" s="15"/>
      <c r="R15" s="15"/>
      <c r="S15" s="15"/>
      <c r="T15" s="8">
        <f t="shared" si="29"/>
        <v>0</v>
      </c>
      <c r="U15" s="8">
        <f t="shared" si="30"/>
        <v>0</v>
      </c>
      <c r="V15" s="8"/>
      <c r="W15" s="157"/>
      <c r="X15" s="157"/>
      <c r="Y15" s="157"/>
      <c r="Z15" s="157"/>
      <c r="AA15" s="97">
        <f t="shared" si="31"/>
        <v>0</v>
      </c>
      <c r="AB15" s="97">
        <f t="shared" si="32"/>
        <v>0</v>
      </c>
      <c r="AD15" s="119">
        <f t="shared" si="20"/>
        <v>0</v>
      </c>
      <c r="AE15" s="150" t="e">
        <f t="shared" si="33"/>
        <v>#DIV/0!</v>
      </c>
      <c r="AF15" s="150" t="e">
        <f t="shared" si="34"/>
        <v>#DIV/0!</v>
      </c>
      <c r="AG15" s="150" t="e">
        <f t="shared" si="35"/>
        <v>#DIV/0!</v>
      </c>
      <c r="AH15" s="158" t="e">
        <f t="shared" si="36"/>
        <v>#DIV/0!</v>
      </c>
    </row>
    <row r="16" spans="1:34" ht="13" x14ac:dyDescent="0.3">
      <c r="A16" s="1">
        <v>45</v>
      </c>
      <c r="B16" s="1"/>
      <c r="C16" s="3">
        <f t="shared" si="25"/>
        <v>44870</v>
      </c>
      <c r="D16" s="2" t="s">
        <v>41</v>
      </c>
      <c r="E16" s="3">
        <f t="shared" si="26"/>
        <v>44876</v>
      </c>
      <c r="F16" s="1"/>
      <c r="G16" s="8"/>
      <c r="H16" s="8"/>
      <c r="I16" s="15"/>
      <c r="J16" s="15"/>
      <c r="K16" s="15"/>
      <c r="L16" s="15"/>
      <c r="M16" s="8">
        <f t="shared" si="27"/>
        <v>0</v>
      </c>
      <c r="N16" s="8">
        <f t="shared" si="28"/>
        <v>0</v>
      </c>
      <c r="O16" s="1"/>
      <c r="P16" s="15"/>
      <c r="Q16" s="15"/>
      <c r="R16" s="15"/>
      <c r="S16" s="15"/>
      <c r="T16" s="8">
        <f t="shared" si="29"/>
        <v>0</v>
      </c>
      <c r="U16" s="8">
        <f t="shared" si="30"/>
        <v>0</v>
      </c>
      <c r="V16" s="1"/>
      <c r="W16" s="157"/>
      <c r="X16" s="157"/>
      <c r="Y16" s="157"/>
      <c r="Z16" s="157"/>
      <c r="AA16" s="97">
        <f t="shared" si="31"/>
        <v>0</v>
      </c>
      <c r="AB16" s="97">
        <f t="shared" si="32"/>
        <v>0</v>
      </c>
      <c r="AD16" s="119">
        <f t="shared" si="20"/>
        <v>0</v>
      </c>
      <c r="AE16" s="150" t="e">
        <f t="shared" si="33"/>
        <v>#DIV/0!</v>
      </c>
      <c r="AF16" s="150" t="e">
        <f t="shared" si="34"/>
        <v>#DIV/0!</v>
      </c>
      <c r="AG16" s="150" t="e">
        <f t="shared" si="35"/>
        <v>#DIV/0!</v>
      </c>
      <c r="AH16" s="158" t="e">
        <f t="shared" si="36"/>
        <v>#DIV/0!</v>
      </c>
    </row>
    <row r="17" spans="1:34" ht="13" x14ac:dyDescent="0.3">
      <c r="A17" s="1">
        <v>46</v>
      </c>
      <c r="B17" s="5"/>
      <c r="C17" s="3">
        <f t="shared" si="25"/>
        <v>44877</v>
      </c>
      <c r="D17" s="2" t="s">
        <v>41</v>
      </c>
      <c r="E17" s="3">
        <f t="shared" ref="E17" si="37">C17+6</f>
        <v>44883</v>
      </c>
      <c r="F17" s="1"/>
      <c r="G17" s="8"/>
      <c r="H17" s="8"/>
      <c r="I17" s="15"/>
      <c r="J17" s="15"/>
      <c r="K17" s="15"/>
      <c r="L17" s="15"/>
      <c r="M17" s="8">
        <f t="shared" si="27"/>
        <v>0</v>
      </c>
      <c r="N17" s="8">
        <f t="shared" si="28"/>
        <v>0</v>
      </c>
      <c r="O17" s="1"/>
      <c r="P17" s="15"/>
      <c r="Q17" s="15"/>
      <c r="R17" s="15"/>
      <c r="S17" s="15"/>
      <c r="T17" s="8">
        <f t="shared" si="29"/>
        <v>0</v>
      </c>
      <c r="U17" s="8">
        <f t="shared" si="30"/>
        <v>0</v>
      </c>
      <c r="V17" s="1"/>
      <c r="W17" s="157"/>
      <c r="X17" s="157"/>
      <c r="Y17" s="157"/>
      <c r="Z17" s="157"/>
      <c r="AA17" s="97">
        <f t="shared" si="31"/>
        <v>0</v>
      </c>
      <c r="AB17" s="97">
        <f t="shared" si="32"/>
        <v>0</v>
      </c>
      <c r="AD17" s="119">
        <f t="shared" si="20"/>
        <v>0</v>
      </c>
      <c r="AE17" s="150" t="e">
        <f t="shared" si="33"/>
        <v>#DIV/0!</v>
      </c>
      <c r="AF17" s="150" t="e">
        <f t="shared" si="34"/>
        <v>#DIV/0!</v>
      </c>
      <c r="AG17" s="150" t="e">
        <f t="shared" si="35"/>
        <v>#DIV/0!</v>
      </c>
      <c r="AH17" s="158" t="e">
        <f t="shared" si="36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ht="13" x14ac:dyDescent="0.3">
      <c r="A19" s="1"/>
      <c r="B19" s="1"/>
      <c r="C19" s="3"/>
      <c r="D19" s="2"/>
      <c r="E19" s="98" t="s">
        <v>154</v>
      </c>
      <c r="F19" s="1"/>
      <c r="G19" s="26">
        <f>SUM(G5:G18)</f>
        <v>25</v>
      </c>
      <c r="H19" s="26"/>
      <c r="I19" s="26">
        <f t="shared" ref="I19:AB19" si="38">SUM(I5:I18)</f>
        <v>72</v>
      </c>
      <c r="J19" s="26">
        <f t="shared" si="38"/>
        <v>19</v>
      </c>
      <c r="K19" s="26">
        <f t="shared" si="38"/>
        <v>377</v>
      </c>
      <c r="L19" s="26">
        <f t="shared" si="38"/>
        <v>39</v>
      </c>
      <c r="M19" s="26">
        <f t="shared" si="38"/>
        <v>449</v>
      </c>
      <c r="N19" s="26">
        <f t="shared" si="38"/>
        <v>58</v>
      </c>
      <c r="O19" s="26"/>
      <c r="P19" s="26">
        <f t="shared" si="38"/>
        <v>1</v>
      </c>
      <c r="Q19" s="26">
        <f t="shared" si="38"/>
        <v>1</v>
      </c>
      <c r="R19" s="26">
        <f t="shared" si="38"/>
        <v>29</v>
      </c>
      <c r="S19" s="26">
        <f t="shared" si="38"/>
        <v>28</v>
      </c>
      <c r="T19" s="26">
        <f t="shared" si="38"/>
        <v>30</v>
      </c>
      <c r="U19" s="26">
        <f t="shared" si="38"/>
        <v>29</v>
      </c>
      <c r="V19" s="26"/>
      <c r="W19" s="26">
        <f t="shared" si="38"/>
        <v>31</v>
      </c>
      <c r="X19" s="26">
        <f t="shared" si="38"/>
        <v>26</v>
      </c>
      <c r="Y19" s="26">
        <f t="shared" si="38"/>
        <v>159</v>
      </c>
      <c r="Z19" s="26">
        <f t="shared" si="38"/>
        <v>87</v>
      </c>
      <c r="AA19" s="26">
        <f t="shared" si="38"/>
        <v>190</v>
      </c>
      <c r="AB19" s="26">
        <f t="shared" si="38"/>
        <v>113</v>
      </c>
      <c r="AD19" s="119">
        <f t="shared" si="20"/>
        <v>669</v>
      </c>
      <c r="AE19" s="150">
        <f t="shared" si="33"/>
        <v>0.1291759465478842</v>
      </c>
      <c r="AF19" s="150">
        <f t="shared" si="34"/>
        <v>0.96666666666666667</v>
      </c>
      <c r="AG19" s="150">
        <f t="shared" si="35"/>
        <v>0.59473684210526312</v>
      </c>
      <c r="AH19" s="158">
        <f t="shared" si="36"/>
        <v>26.76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9"/>
      <c r="AE20" s="150"/>
      <c r="AF20" s="150"/>
      <c r="AG20" s="150"/>
      <c r="AH20" s="158"/>
    </row>
    <row r="21" spans="1:34" ht="15" x14ac:dyDescent="0.3">
      <c r="A21" s="85" t="s">
        <v>155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34">
        <f t="shared" ref="AD21:AD28" si="39">SUM(AA21,T21,M21)</f>
        <v>2557</v>
      </c>
      <c r="AE21" s="150"/>
      <c r="AF21" s="150"/>
      <c r="AG21" s="150"/>
      <c r="AH21" s="158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si="39"/>
        <v>3900</v>
      </c>
      <c r="AH22" s="158">
        <f t="shared" si="21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39"/>
        <v>440</v>
      </c>
      <c r="AH23" s="158">
        <f t="shared" si="21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39"/>
        <v>2459</v>
      </c>
      <c r="AH24" s="158">
        <f t="shared" si="21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39"/>
        <v>2197</v>
      </c>
      <c r="AH25" s="158">
        <f t="shared" si="21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39"/>
        <v>2707</v>
      </c>
      <c r="AH26" s="158">
        <f t="shared" si="21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39"/>
        <v>1025</v>
      </c>
      <c r="AH27" s="158">
        <f t="shared" si="21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39"/>
        <v>2649</v>
      </c>
      <c r="AH28" s="158">
        <f t="shared" si="21"/>
        <v>39.537313432835823</v>
      </c>
    </row>
    <row r="29" spans="1:34" ht="13" x14ac:dyDescent="0.3">
      <c r="A29" s="85"/>
      <c r="B29" s="98"/>
      <c r="C29" s="98"/>
      <c r="D29" s="98"/>
      <c r="E29" s="98" t="s">
        <v>133</v>
      </c>
      <c r="F29" s="8"/>
      <c r="G29" s="9">
        <f>AVERAGE(G21:G28)</f>
        <v>49.375</v>
      </c>
      <c r="H29" s="9"/>
      <c r="I29" s="9">
        <f t="shared" ref="I29:AB29" si="40">AVERAGE(I21:I28)</f>
        <v>383.75</v>
      </c>
      <c r="J29" s="9">
        <f t="shared" si="40"/>
        <v>26.625</v>
      </c>
      <c r="K29" s="9">
        <f t="shared" si="40"/>
        <v>1010.625</v>
      </c>
      <c r="L29" s="9">
        <f t="shared" si="40"/>
        <v>137.375</v>
      </c>
      <c r="M29" s="9">
        <f t="shared" si="40"/>
        <v>1394.25</v>
      </c>
      <c r="N29" s="9">
        <f t="shared" si="40"/>
        <v>164</v>
      </c>
      <c r="O29" s="9"/>
      <c r="P29" s="9">
        <f t="shared" si="40"/>
        <v>56.625</v>
      </c>
      <c r="Q29" s="9">
        <f t="shared" si="40"/>
        <v>53</v>
      </c>
      <c r="R29" s="9">
        <f t="shared" si="40"/>
        <v>180.125</v>
      </c>
      <c r="S29" s="9">
        <f t="shared" si="40"/>
        <v>156.75</v>
      </c>
      <c r="T29" s="9">
        <f t="shared" si="40"/>
        <v>236.75</v>
      </c>
      <c r="U29" s="9">
        <f t="shared" si="40"/>
        <v>209.75</v>
      </c>
      <c r="V29" s="9"/>
      <c r="W29" s="9">
        <f t="shared" si="40"/>
        <v>31.375</v>
      </c>
      <c r="X29" s="9">
        <f t="shared" si="40"/>
        <v>21.75</v>
      </c>
      <c r="Y29" s="9">
        <f t="shared" si="40"/>
        <v>579.875</v>
      </c>
      <c r="Z29" s="9">
        <f t="shared" si="40"/>
        <v>319.375</v>
      </c>
      <c r="AA29" s="9">
        <f t="shared" si="40"/>
        <v>610.75</v>
      </c>
      <c r="AB29" s="9">
        <f t="shared" si="40"/>
        <v>341.125</v>
      </c>
      <c r="AD29" s="134"/>
      <c r="AH29" s="158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5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1" t="s">
        <v>38</v>
      </c>
      <c r="B33" s="101"/>
      <c r="C33" s="101"/>
      <c r="D33" s="101"/>
      <c r="E33" s="101"/>
      <c r="AA33" s="102"/>
    </row>
    <row r="34" spans="1:27" x14ac:dyDescent="0.25">
      <c r="A34" s="41" t="s">
        <v>105</v>
      </c>
      <c r="B34" s="101"/>
      <c r="C34" s="101"/>
      <c r="D34" s="101"/>
      <c r="E34" s="101"/>
    </row>
    <row r="35" spans="1:27" x14ac:dyDescent="0.25">
      <c r="A35" s="16" t="s">
        <v>135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tabSelected="1" zoomScale="130" zoomScaleNormal="130" workbookViewId="0">
      <selection activeCell="K8" sqref="K8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144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206" t="s">
        <v>19</v>
      </c>
      <c r="V2" s="206"/>
      <c r="W2" s="104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151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>
        <v>34</v>
      </c>
      <c r="H5" s="9">
        <v>5</v>
      </c>
      <c r="I5" s="9">
        <v>143</v>
      </c>
      <c r="J5" s="9">
        <v>4</v>
      </c>
      <c r="K5" s="8">
        <f t="shared" ref="K5:L9" si="0">G5+I5</f>
        <v>177</v>
      </c>
      <c r="L5" s="8">
        <f t="shared" si="0"/>
        <v>9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2</v>
      </c>
      <c r="V5" s="9">
        <v>2</v>
      </c>
      <c r="W5" s="4"/>
      <c r="X5" s="6">
        <f>U5+R5+K5</f>
        <v>179</v>
      </c>
      <c r="Z5" s="150">
        <f>L5/K5</f>
        <v>5.0847457627118647E-2</v>
      </c>
      <c r="AA5" s="150"/>
      <c r="AB5" s="150">
        <f>V5/U5</f>
        <v>1</v>
      </c>
    </row>
    <row r="6" spans="1:28" ht="13" x14ac:dyDescent="0.3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>
        <v>42</v>
      </c>
      <c r="H6" s="9">
        <v>9</v>
      </c>
      <c r="I6" s="9">
        <v>497</v>
      </c>
      <c r="J6" s="9">
        <v>22</v>
      </c>
      <c r="K6" s="8">
        <f t="shared" si="0"/>
        <v>539</v>
      </c>
      <c r="L6" s="8">
        <f t="shared" si="0"/>
        <v>31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9" si="4">N6+P6</f>
        <v>0</v>
      </c>
      <c r="S6" s="8">
        <f t="shared" si="1"/>
        <v>0</v>
      </c>
      <c r="T6" s="9"/>
      <c r="U6" s="9">
        <v>2</v>
      </c>
      <c r="V6" s="9">
        <v>2</v>
      </c>
      <c r="W6" s="4"/>
      <c r="X6" s="6">
        <f t="shared" ref="X6:X9" si="5">U6+R6+K6</f>
        <v>541</v>
      </c>
      <c r="Z6" s="150">
        <f t="shared" ref="Z6:Z31" si="6">L6/K6</f>
        <v>5.7513914656771803E-2</v>
      </c>
      <c r="AA6" s="150"/>
      <c r="AB6" s="150">
        <f t="shared" ref="AB6:AB31" si="7">V6/U6</f>
        <v>1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137</v>
      </c>
      <c r="H7" s="9">
        <v>29</v>
      </c>
      <c r="I7" s="9">
        <v>702</v>
      </c>
      <c r="J7" s="9">
        <v>38</v>
      </c>
      <c r="K7" s="9">
        <f t="shared" si="0"/>
        <v>839</v>
      </c>
      <c r="L7" s="8">
        <f t="shared" si="0"/>
        <v>67</v>
      </c>
      <c r="M7" s="107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3</v>
      </c>
      <c r="V7" s="9">
        <v>2</v>
      </c>
      <c r="W7" s="4"/>
      <c r="X7" s="6">
        <f t="shared" si="5"/>
        <v>842</v>
      </c>
      <c r="Z7" s="150">
        <f t="shared" si="6"/>
        <v>7.9856972586412389E-2</v>
      </c>
      <c r="AA7" s="150"/>
      <c r="AB7" s="150">
        <f t="shared" si="7"/>
        <v>0.66666666666666663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178</v>
      </c>
      <c r="H8" s="9">
        <v>27</v>
      </c>
      <c r="I8" s="9">
        <v>675</v>
      </c>
      <c r="J8" s="9">
        <v>49</v>
      </c>
      <c r="K8" s="8">
        <f t="shared" si="0"/>
        <v>853</v>
      </c>
      <c r="L8" s="8">
        <f t="shared" si="0"/>
        <v>76</v>
      </c>
      <c r="M8" s="107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7</v>
      </c>
      <c r="V8" s="9">
        <v>5</v>
      </c>
      <c r="W8" s="4"/>
      <c r="X8" s="6">
        <f t="shared" si="5"/>
        <v>860</v>
      </c>
      <c r="Z8" s="150">
        <f t="shared" si="6"/>
        <v>8.9097303634232128E-2</v>
      </c>
      <c r="AA8" s="150"/>
      <c r="AB8" s="150">
        <f t="shared" si="7"/>
        <v>0.7142857142857143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/>
      <c r="H9" s="26"/>
      <c r="I9" s="26"/>
      <c r="J9" s="26"/>
      <c r="K9" s="13">
        <f t="shared" si="0"/>
        <v>0</v>
      </c>
      <c r="L9" s="13">
        <f t="shared" si="0"/>
        <v>0</v>
      </c>
      <c r="M9" s="107"/>
      <c r="N9" s="9"/>
      <c r="O9" s="9"/>
      <c r="P9" s="9"/>
      <c r="Q9" s="9"/>
      <c r="R9" s="9">
        <f t="shared" si="4"/>
        <v>0</v>
      </c>
      <c r="S9" s="8">
        <f t="shared" ref="S9" si="8">O9+Q9</f>
        <v>0</v>
      </c>
      <c r="T9" s="9"/>
      <c r="U9" s="9"/>
      <c r="V9" s="9"/>
      <c r="W9" s="4"/>
      <c r="X9" s="6">
        <f t="shared" si="5"/>
        <v>0</v>
      </c>
      <c r="Z9" s="150" t="e">
        <f t="shared" si="6"/>
        <v>#DIV/0!</v>
      </c>
      <c r="AA9" s="150" t="e">
        <f t="shared" ref="AA9:AA31" si="9">S9/R9</f>
        <v>#DIV/0!</v>
      </c>
      <c r="AB9" s="150" t="e">
        <f t="shared" si="7"/>
        <v>#DIV/0!</v>
      </c>
    </row>
    <row r="10" spans="1:28" ht="13" x14ac:dyDescent="0.3">
      <c r="A10" s="5" t="s">
        <v>152</v>
      </c>
      <c r="B10" s="5"/>
      <c r="C10" s="5"/>
      <c r="D10" s="5"/>
      <c r="E10" s="5"/>
      <c r="F10" s="5"/>
      <c r="G10" s="9">
        <f t="shared" ref="G10:L10" si="10">SUM(G5:G9)</f>
        <v>391</v>
      </c>
      <c r="H10" s="9">
        <f t="shared" si="10"/>
        <v>70</v>
      </c>
      <c r="I10" s="9">
        <f t="shared" si="10"/>
        <v>2017</v>
      </c>
      <c r="J10" s="9">
        <f t="shared" si="10"/>
        <v>113</v>
      </c>
      <c r="K10" s="9">
        <f t="shared" si="10"/>
        <v>2408</v>
      </c>
      <c r="L10" s="9">
        <f t="shared" si="10"/>
        <v>183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>
        <f t="shared" si="6"/>
        <v>7.5996677740863786E-2</v>
      </c>
      <c r="AA10" s="150"/>
      <c r="AB10" s="150"/>
    </row>
    <row r="11" spans="1:28" ht="13.5" thickBot="1" x14ac:dyDescent="0.35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5" thickTop="1" x14ac:dyDescent="0.3">
      <c r="A12" s="15">
        <v>43</v>
      </c>
      <c r="C12" s="17">
        <v>38647</v>
      </c>
      <c r="D12" s="18" t="s">
        <v>41</v>
      </c>
      <c r="E12" s="19">
        <v>38653</v>
      </c>
      <c r="G12" s="8"/>
      <c r="H12" s="113"/>
      <c r="I12" s="113"/>
      <c r="J12" s="113"/>
      <c r="K12" s="9">
        <f>G12+I12</f>
        <v>0</v>
      </c>
      <c r="L12" s="9">
        <f>H12+J12</f>
        <v>0</v>
      </c>
      <c r="M12" s="114"/>
      <c r="N12" s="9"/>
      <c r="O12" s="8"/>
      <c r="P12" s="113"/>
      <c r="Q12" s="9"/>
      <c r="R12" s="9">
        <f t="shared" ref="R12:S20" si="11">N12+P12</f>
        <v>0</v>
      </c>
      <c r="S12" s="9">
        <f t="shared" si="11"/>
        <v>0</v>
      </c>
      <c r="T12" s="4"/>
      <c r="U12" s="9"/>
      <c r="V12" s="8"/>
      <c r="W12" s="4"/>
      <c r="X12" s="6">
        <f t="shared" ref="X12:X31" si="12">U12+R12+K12</f>
        <v>0</v>
      </c>
      <c r="Z12" s="150" t="e">
        <f t="shared" si="6"/>
        <v>#DIV/0!</v>
      </c>
      <c r="AA12" s="150" t="e">
        <f t="shared" si="9"/>
        <v>#DIV/0!</v>
      </c>
      <c r="AB12" s="150" t="e">
        <f t="shared" si="7"/>
        <v>#DIV/0!</v>
      </c>
    </row>
    <row r="13" spans="1:28" ht="13" x14ac:dyDescent="0.3">
      <c r="A13" s="15">
        <v>44</v>
      </c>
      <c r="C13" s="17">
        <v>38654</v>
      </c>
      <c r="D13" s="18" t="s">
        <v>41</v>
      </c>
      <c r="E13" s="19">
        <v>38660</v>
      </c>
      <c r="G13" s="9"/>
      <c r="H13" s="9"/>
      <c r="I13" s="9"/>
      <c r="J13" s="9"/>
      <c r="K13" s="9">
        <f t="shared" ref="K13:K31" si="13">G13+I13</f>
        <v>0</v>
      </c>
      <c r="L13" s="9">
        <f t="shared" ref="L13:L31" si="14">H13+J13</f>
        <v>0</v>
      </c>
      <c r="M13" s="114"/>
      <c r="N13" s="9"/>
      <c r="O13" s="9"/>
      <c r="P13" s="9"/>
      <c r="Q13" s="9"/>
      <c r="R13" s="9">
        <f t="shared" si="11"/>
        <v>0</v>
      </c>
      <c r="S13" s="9">
        <f t="shared" si="11"/>
        <v>0</v>
      </c>
      <c r="T13" s="4"/>
      <c r="U13" s="9"/>
      <c r="V13" s="9"/>
      <c r="W13" s="4"/>
      <c r="X13" s="6">
        <f t="shared" si="12"/>
        <v>0</v>
      </c>
      <c r="Z13" s="150" t="e">
        <f t="shared" si="6"/>
        <v>#DIV/0!</v>
      </c>
      <c r="AA13" s="150" t="e">
        <f t="shared" si="9"/>
        <v>#DIV/0!</v>
      </c>
      <c r="AB13" s="150" t="e">
        <f t="shared" si="7"/>
        <v>#DIV/0!</v>
      </c>
    </row>
    <row r="14" spans="1:28" ht="15" x14ac:dyDescent="0.3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/>
      <c r="H14" s="9"/>
      <c r="I14" s="9"/>
      <c r="J14" s="9"/>
      <c r="K14" s="9">
        <f t="shared" si="13"/>
        <v>0</v>
      </c>
      <c r="L14" s="9">
        <f t="shared" si="14"/>
        <v>0</v>
      </c>
      <c r="M14" s="114"/>
      <c r="N14" s="9"/>
      <c r="O14" s="9"/>
      <c r="P14" s="9"/>
      <c r="Q14" s="9"/>
      <c r="R14" s="9">
        <f t="shared" si="11"/>
        <v>0</v>
      </c>
      <c r="S14" s="9">
        <f t="shared" si="11"/>
        <v>0</v>
      </c>
      <c r="T14" s="4"/>
      <c r="U14" s="9"/>
      <c r="V14" s="9"/>
      <c r="W14" s="4"/>
      <c r="X14" s="6">
        <f t="shared" si="12"/>
        <v>0</v>
      </c>
      <c r="Z14" s="150" t="e">
        <f t="shared" si="6"/>
        <v>#DIV/0!</v>
      </c>
      <c r="AA14" s="150" t="e">
        <f t="shared" si="9"/>
        <v>#DIV/0!</v>
      </c>
      <c r="AB14" s="150" t="e">
        <f t="shared" si="7"/>
        <v>#DIV/0!</v>
      </c>
    </row>
    <row r="15" spans="1:28" ht="13" x14ac:dyDescent="0.3">
      <c r="A15" s="15">
        <v>46</v>
      </c>
      <c r="C15" s="17">
        <v>38668</v>
      </c>
      <c r="D15" s="18" t="s">
        <v>41</v>
      </c>
      <c r="E15" s="19">
        <v>38674</v>
      </c>
      <c r="G15" s="9"/>
      <c r="H15" s="9"/>
      <c r="I15" s="9"/>
      <c r="J15" s="9"/>
      <c r="K15" s="9">
        <f t="shared" si="13"/>
        <v>0</v>
      </c>
      <c r="L15" s="9">
        <f t="shared" si="14"/>
        <v>0</v>
      </c>
      <c r="M15" s="114"/>
      <c r="N15" s="9"/>
      <c r="O15" s="9"/>
      <c r="P15" s="9"/>
      <c r="Q15" s="9"/>
      <c r="R15" s="9">
        <f t="shared" ref="R15:R29" si="15">N15+P15</f>
        <v>0</v>
      </c>
      <c r="S15" s="9">
        <f t="shared" si="11"/>
        <v>0</v>
      </c>
      <c r="T15" s="4"/>
      <c r="U15" s="9"/>
      <c r="V15" s="9"/>
      <c r="W15" s="4"/>
      <c r="X15" s="6">
        <f t="shared" si="12"/>
        <v>0</v>
      </c>
      <c r="Z15" s="150" t="e">
        <f t="shared" si="6"/>
        <v>#DIV/0!</v>
      </c>
      <c r="AA15" s="150" t="e">
        <f t="shared" si="9"/>
        <v>#DIV/0!</v>
      </c>
      <c r="AB15" s="150" t="e">
        <f t="shared" si="7"/>
        <v>#DIV/0!</v>
      </c>
    </row>
    <row r="16" spans="1:28" ht="13" x14ac:dyDescent="0.3">
      <c r="A16" s="15">
        <v>47</v>
      </c>
      <c r="C16" s="17">
        <v>38675</v>
      </c>
      <c r="D16" s="18" t="s">
        <v>41</v>
      </c>
      <c r="E16" s="19">
        <v>38681</v>
      </c>
      <c r="G16" s="9"/>
      <c r="H16" s="9"/>
      <c r="I16" s="9"/>
      <c r="J16" s="9"/>
      <c r="K16" s="9">
        <f t="shared" si="13"/>
        <v>0</v>
      </c>
      <c r="L16" s="9">
        <f t="shared" si="14"/>
        <v>0</v>
      </c>
      <c r="M16" s="107"/>
      <c r="N16" s="9"/>
      <c r="O16" s="9"/>
      <c r="P16" s="9"/>
      <c r="Q16" s="9"/>
      <c r="R16" s="9">
        <f t="shared" si="15"/>
        <v>0</v>
      </c>
      <c r="S16" s="9">
        <f t="shared" si="11"/>
        <v>0</v>
      </c>
      <c r="T16" s="9"/>
      <c r="U16" s="9"/>
      <c r="V16" s="9"/>
      <c r="W16" s="4"/>
      <c r="X16" s="6">
        <f t="shared" si="12"/>
        <v>0</v>
      </c>
      <c r="Z16" s="150" t="e">
        <f t="shared" si="6"/>
        <v>#DIV/0!</v>
      </c>
      <c r="AA16" s="150" t="e">
        <f t="shared" si="9"/>
        <v>#DIV/0!</v>
      </c>
      <c r="AB16" s="150" t="e">
        <f t="shared" si="7"/>
        <v>#DIV/0!</v>
      </c>
    </row>
    <row r="17" spans="1:28" ht="13" x14ac:dyDescent="0.3">
      <c r="A17" s="15">
        <v>48</v>
      </c>
      <c r="C17" s="17">
        <v>38682</v>
      </c>
      <c r="D17" s="18" t="s">
        <v>41</v>
      </c>
      <c r="E17" s="19">
        <v>38688</v>
      </c>
      <c r="G17" s="9"/>
      <c r="H17" s="9"/>
      <c r="I17" s="9"/>
      <c r="J17" s="9"/>
      <c r="K17" s="9">
        <f t="shared" si="13"/>
        <v>0</v>
      </c>
      <c r="L17" s="9">
        <f t="shared" si="14"/>
        <v>0</v>
      </c>
      <c r="M17" s="107"/>
      <c r="N17" s="9"/>
      <c r="O17" s="9"/>
      <c r="P17" s="9"/>
      <c r="Q17" s="9"/>
      <c r="R17" s="9">
        <f t="shared" si="15"/>
        <v>0</v>
      </c>
      <c r="S17" s="9">
        <f t="shared" si="11"/>
        <v>0</v>
      </c>
      <c r="T17" s="9"/>
      <c r="U17" s="9"/>
      <c r="V17" s="9"/>
      <c r="W17" s="4"/>
      <c r="X17" s="6">
        <f t="shared" si="12"/>
        <v>0</v>
      </c>
      <c r="Z17" s="150" t="e">
        <f t="shared" si="6"/>
        <v>#DIV/0!</v>
      </c>
      <c r="AA17" s="150" t="e">
        <f t="shared" si="9"/>
        <v>#DIV/0!</v>
      </c>
      <c r="AB17" s="150" t="e">
        <f t="shared" si="7"/>
        <v>#DIV/0!</v>
      </c>
    </row>
    <row r="18" spans="1:28" ht="13" x14ac:dyDescent="0.3">
      <c r="A18" s="15">
        <v>49</v>
      </c>
      <c r="C18" s="17">
        <v>38689</v>
      </c>
      <c r="D18" s="18" t="s">
        <v>41</v>
      </c>
      <c r="E18" s="19">
        <v>38695</v>
      </c>
      <c r="G18" s="9"/>
      <c r="H18" s="9"/>
      <c r="I18" s="9"/>
      <c r="J18" s="9"/>
      <c r="K18" s="9">
        <f t="shared" si="13"/>
        <v>0</v>
      </c>
      <c r="L18" s="9">
        <f t="shared" si="14"/>
        <v>0</v>
      </c>
      <c r="M18" s="107"/>
      <c r="N18" s="9"/>
      <c r="O18" s="9"/>
      <c r="P18" s="9"/>
      <c r="Q18" s="9"/>
      <c r="R18" s="9">
        <f t="shared" si="15"/>
        <v>0</v>
      </c>
      <c r="S18" s="9">
        <f t="shared" si="11"/>
        <v>0</v>
      </c>
      <c r="T18" s="9"/>
      <c r="U18" s="9"/>
      <c r="V18" s="9"/>
      <c r="W18" s="4"/>
      <c r="X18" s="6">
        <f t="shared" si="12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ht="13" x14ac:dyDescent="0.3">
      <c r="A19" s="15">
        <v>50</v>
      </c>
      <c r="C19" s="17">
        <v>38696</v>
      </c>
      <c r="D19" s="18" t="s">
        <v>41</v>
      </c>
      <c r="E19" s="19">
        <v>38702</v>
      </c>
      <c r="G19" s="9"/>
      <c r="H19" s="9"/>
      <c r="I19" s="9"/>
      <c r="J19" s="9"/>
      <c r="K19" s="9">
        <f t="shared" si="13"/>
        <v>0</v>
      </c>
      <c r="L19" s="9">
        <f t="shared" si="14"/>
        <v>0</v>
      </c>
      <c r="M19" s="107"/>
      <c r="N19" s="9"/>
      <c r="O19" s="9"/>
      <c r="P19" s="9"/>
      <c r="Q19" s="9"/>
      <c r="R19" s="9">
        <f t="shared" si="15"/>
        <v>0</v>
      </c>
      <c r="S19" s="9">
        <f t="shared" si="11"/>
        <v>0</v>
      </c>
      <c r="T19" s="9"/>
      <c r="U19" s="9"/>
      <c r="V19" s="9"/>
      <c r="W19" s="4"/>
      <c r="X19" s="6">
        <f t="shared" si="12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ht="13" x14ac:dyDescent="0.3">
      <c r="A20" s="15">
        <v>51</v>
      </c>
      <c r="C20" s="17">
        <v>38703</v>
      </c>
      <c r="D20" s="18" t="s">
        <v>41</v>
      </c>
      <c r="E20" s="19">
        <v>38709</v>
      </c>
      <c r="G20" s="9"/>
      <c r="H20" s="9"/>
      <c r="I20" s="9"/>
      <c r="J20" s="9"/>
      <c r="K20" s="9">
        <f t="shared" ref="K20:K24" si="16">G20+I20</f>
        <v>0</v>
      </c>
      <c r="L20" s="9">
        <f t="shared" ref="L20:L24" si="17">H20+J20</f>
        <v>0</v>
      </c>
      <c r="M20" s="107"/>
      <c r="N20" s="9"/>
      <c r="O20" s="9"/>
      <c r="P20" s="9"/>
      <c r="Q20" s="9"/>
      <c r="R20" s="9">
        <f t="shared" si="15"/>
        <v>0</v>
      </c>
      <c r="S20" s="9">
        <f t="shared" si="11"/>
        <v>0</v>
      </c>
      <c r="T20" s="9"/>
      <c r="U20" s="9"/>
      <c r="V20" s="9"/>
      <c r="W20" s="4"/>
      <c r="X20" s="6">
        <f t="shared" si="12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ht="13" x14ac:dyDescent="0.3">
      <c r="A21" s="15">
        <v>52</v>
      </c>
      <c r="C21" s="17">
        <v>38710</v>
      </c>
      <c r="D21" s="18" t="s">
        <v>41</v>
      </c>
      <c r="E21" s="19">
        <v>38717</v>
      </c>
      <c r="G21" s="151"/>
      <c r="H21" s="151"/>
      <c r="I21" s="151"/>
      <c r="J21" s="151"/>
      <c r="K21" s="9">
        <f t="shared" si="16"/>
        <v>0</v>
      </c>
      <c r="L21" s="9">
        <f t="shared" si="17"/>
        <v>0</v>
      </c>
      <c r="M21" s="107"/>
      <c r="N21" s="151"/>
      <c r="O21" s="151"/>
      <c r="P21" s="151"/>
      <c r="Q21" s="151"/>
      <c r="R21" s="9">
        <f t="shared" ref="R21:R26" si="18">N21+P21</f>
        <v>0</v>
      </c>
      <c r="S21" s="9">
        <f t="shared" ref="S21:S26" si="19">O21+Q21</f>
        <v>0</v>
      </c>
      <c r="T21" s="9"/>
      <c r="U21" s="151"/>
      <c r="V21" s="151"/>
      <c r="W21" s="4"/>
      <c r="X21" s="6">
        <f t="shared" si="12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ht="13" x14ac:dyDescent="0.3">
      <c r="A22" s="15">
        <v>1</v>
      </c>
      <c r="C22" s="17">
        <v>39814</v>
      </c>
      <c r="D22" s="18" t="s">
        <v>41</v>
      </c>
      <c r="E22" s="19">
        <v>38724</v>
      </c>
      <c r="G22" s="9"/>
      <c r="H22" s="9"/>
      <c r="I22" s="9"/>
      <c r="J22" s="9"/>
      <c r="K22" s="9">
        <f t="shared" si="16"/>
        <v>0</v>
      </c>
      <c r="L22" s="9">
        <f t="shared" si="17"/>
        <v>0</v>
      </c>
      <c r="M22" s="107"/>
      <c r="N22" s="9"/>
      <c r="O22" s="9"/>
      <c r="P22" s="9"/>
      <c r="Q22" s="9"/>
      <c r="R22" s="9">
        <f t="shared" si="18"/>
        <v>0</v>
      </c>
      <c r="S22" s="9">
        <f t="shared" si="19"/>
        <v>0</v>
      </c>
      <c r="T22" s="9"/>
      <c r="U22" s="9"/>
      <c r="V22" s="9"/>
      <c r="W22" s="4"/>
      <c r="X22" s="6">
        <f t="shared" si="12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ht="13" x14ac:dyDescent="0.3">
      <c r="A23" s="15">
        <v>2</v>
      </c>
      <c r="C23" s="17">
        <v>39821</v>
      </c>
      <c r="D23" s="18" t="s">
        <v>41</v>
      </c>
      <c r="E23" s="19">
        <v>38731</v>
      </c>
      <c r="G23" s="9"/>
      <c r="H23" s="9"/>
      <c r="I23" s="9"/>
      <c r="J23" s="9"/>
      <c r="K23" s="9">
        <f t="shared" si="16"/>
        <v>0</v>
      </c>
      <c r="L23" s="9">
        <f t="shared" si="17"/>
        <v>0</v>
      </c>
      <c r="M23" s="107"/>
      <c r="N23" s="9"/>
      <c r="O23" s="9"/>
      <c r="P23" s="9"/>
      <c r="Q23" s="9"/>
      <c r="R23" s="9">
        <f t="shared" si="18"/>
        <v>0</v>
      </c>
      <c r="S23" s="9">
        <f t="shared" si="19"/>
        <v>0</v>
      </c>
      <c r="T23" s="9"/>
      <c r="U23" s="9"/>
      <c r="V23" s="9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ht="13" x14ac:dyDescent="0.3">
      <c r="A24" s="15">
        <v>3</v>
      </c>
      <c r="C24" s="17">
        <v>39828</v>
      </c>
      <c r="D24" s="18" t="s">
        <v>41</v>
      </c>
      <c r="E24" s="19">
        <v>38738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ht="13" x14ac:dyDescent="0.3">
      <c r="A25" s="15">
        <v>4</v>
      </c>
      <c r="C25" s="17">
        <v>39835</v>
      </c>
      <c r="D25" s="18" t="s">
        <v>41</v>
      </c>
      <c r="E25" s="19">
        <v>38745</v>
      </c>
      <c r="G25" s="9"/>
      <c r="H25" s="9"/>
      <c r="I25" s="9"/>
      <c r="J25" s="9"/>
      <c r="K25" s="9">
        <f t="shared" si="13"/>
        <v>0</v>
      </c>
      <c r="L25" s="9">
        <f t="shared" si="14"/>
        <v>0</v>
      </c>
      <c r="M25" s="114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4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ht="13" x14ac:dyDescent="0.3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3"/>
        <v>0</v>
      </c>
      <c r="L26" s="9">
        <f t="shared" si="14"/>
        <v>0</v>
      </c>
      <c r="M26" s="114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4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ht="13" x14ac:dyDescent="0.3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5"/>
        <v>0</v>
      </c>
      <c r="S27" s="9">
        <f t="shared" ref="S27:S28" si="20">O27+Q27</f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ht="13" x14ac:dyDescent="0.3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si="20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ht="13" x14ac:dyDescent="0.3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v>0</v>
      </c>
      <c r="T29" s="4"/>
      <c r="U29" s="9"/>
      <c r="V29" s="9"/>
      <c r="W29" s="120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ht="13" x14ac:dyDescent="0.3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ht="13" x14ac:dyDescent="0.3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ht="13" x14ac:dyDescent="0.3">
      <c r="A32" s="10" t="s">
        <v>153</v>
      </c>
      <c r="B32" s="10"/>
      <c r="C32" s="10"/>
      <c r="D32" s="10"/>
      <c r="E32" s="10"/>
      <c r="F32" s="10"/>
      <c r="G32" s="9"/>
      <c r="H32" s="9"/>
      <c r="I32" s="9"/>
      <c r="J32" s="9"/>
      <c r="K32" s="9">
        <f t="shared" ref="K32:L32" si="21">SUM(K12:K31)</f>
        <v>0</v>
      </c>
      <c r="L32" s="9">
        <f t="shared" si="21"/>
        <v>0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ht="13" x14ac:dyDescent="0.3">
      <c r="A33" s="116" t="s">
        <v>154</v>
      </c>
      <c r="B33" s="116"/>
      <c r="C33" s="116"/>
      <c r="D33" s="116"/>
      <c r="E33" s="116"/>
      <c r="F33" s="116"/>
      <c r="G33" s="99">
        <f t="shared" ref="G33:L33" si="22">G10+G32</f>
        <v>391</v>
      </c>
      <c r="H33" s="99">
        <f t="shared" si="22"/>
        <v>70</v>
      </c>
      <c r="I33" s="99">
        <f t="shared" si="22"/>
        <v>2017</v>
      </c>
      <c r="J33" s="99">
        <f t="shared" si="22"/>
        <v>113</v>
      </c>
      <c r="K33" s="99">
        <f t="shared" si="22"/>
        <v>2408</v>
      </c>
      <c r="L33" s="99">
        <f t="shared" si="22"/>
        <v>183</v>
      </c>
      <c r="M33" s="117"/>
      <c r="N33" s="99">
        <f t="shared" ref="N33:S33" si="23">SUM(N5:N32)</f>
        <v>0</v>
      </c>
      <c r="O33" s="99">
        <f t="shared" si="23"/>
        <v>0</v>
      </c>
      <c r="P33" s="99">
        <f t="shared" si="23"/>
        <v>0</v>
      </c>
      <c r="Q33" s="99">
        <f t="shared" si="23"/>
        <v>0</v>
      </c>
      <c r="R33" s="99">
        <f t="shared" si="23"/>
        <v>0</v>
      </c>
      <c r="S33" s="99">
        <f t="shared" si="23"/>
        <v>0</v>
      </c>
      <c r="T33" s="99"/>
      <c r="U33" s="99">
        <f>SUM(U5:U32)</f>
        <v>14</v>
      </c>
      <c r="V33" s="99">
        <f>SUM(V5:V32)</f>
        <v>11</v>
      </c>
      <c r="W33" s="100"/>
      <c r="X33" s="152">
        <f>SUM(X5:X32)</f>
        <v>2422</v>
      </c>
      <c r="Z33" s="161">
        <f t="shared" ref="Z33" si="24">L33/K33</f>
        <v>7.5996677740863786E-2</v>
      </c>
      <c r="AA33" s="161" t="e">
        <f t="shared" ref="AA33" si="25">S33/R33</f>
        <v>#DIV/0!</v>
      </c>
      <c r="AB33" s="161">
        <f t="shared" ref="AB33" si="26">V33/U33</f>
        <v>0.7857142857142857</v>
      </c>
    </row>
    <row r="34" spans="1:28" x14ac:dyDescent="0.25">
      <c r="A34"/>
      <c r="B34"/>
      <c r="C34"/>
      <c r="D34"/>
      <c r="E34"/>
    </row>
    <row r="35" spans="1:28" ht="15" x14ac:dyDescent="0.3">
      <c r="A35" s="10" t="s">
        <v>145</v>
      </c>
      <c r="B35" s="10"/>
      <c r="C35" s="10"/>
      <c r="D35" s="10"/>
      <c r="E35"/>
      <c r="G35" s="9">
        <v>1324</v>
      </c>
      <c r="H35" s="9">
        <v>186</v>
      </c>
      <c r="I35" s="9">
        <v>6686</v>
      </c>
      <c r="J35" s="9">
        <v>501</v>
      </c>
      <c r="K35" s="9">
        <v>8010</v>
      </c>
      <c r="L35" s="9">
        <v>687</v>
      </c>
      <c r="M35" s="114"/>
      <c r="N35" s="9">
        <v>263</v>
      </c>
      <c r="O35" s="9">
        <v>263</v>
      </c>
      <c r="P35" s="9">
        <v>3241</v>
      </c>
      <c r="Q35" s="9">
        <v>3124</v>
      </c>
      <c r="R35" s="9">
        <v>3504</v>
      </c>
      <c r="S35" s="9">
        <v>3387</v>
      </c>
      <c r="T35" s="114"/>
      <c r="U35" s="9">
        <v>1047</v>
      </c>
      <c r="V35" s="9">
        <v>992</v>
      </c>
      <c r="W35" s="9"/>
      <c r="X35" s="9">
        <v>12561</v>
      </c>
      <c r="Z35" s="162">
        <v>8.576779026217228E-2</v>
      </c>
      <c r="AA35" s="162">
        <v>0.96660958904109584</v>
      </c>
      <c r="AB35" s="162">
        <v>0.94746895893027694</v>
      </c>
    </row>
    <row r="36" spans="1:28" ht="15" x14ac:dyDescent="0.3">
      <c r="A36" s="10" t="s">
        <v>134</v>
      </c>
      <c r="B36" s="10"/>
      <c r="C36" s="10"/>
      <c r="D36" s="10"/>
      <c r="E36" s="10"/>
      <c r="F36" s="10"/>
      <c r="G36" s="9">
        <v>417</v>
      </c>
      <c r="H36" s="9">
        <v>0</v>
      </c>
      <c r="I36" s="9">
        <v>7287</v>
      </c>
      <c r="J36" s="9">
        <v>1630</v>
      </c>
      <c r="K36" s="9">
        <v>7973</v>
      </c>
      <c r="L36" s="9">
        <v>1630</v>
      </c>
      <c r="M36" s="114"/>
      <c r="N36" s="9">
        <v>148</v>
      </c>
      <c r="O36" s="9">
        <v>147</v>
      </c>
      <c r="P36" s="9">
        <v>2234</v>
      </c>
      <c r="Q36" s="9">
        <v>2168</v>
      </c>
      <c r="R36" s="9">
        <f>N36+P36</f>
        <v>2382</v>
      </c>
      <c r="S36" s="9">
        <f>O36+Q36</f>
        <v>2315</v>
      </c>
      <c r="T36" s="114"/>
      <c r="U36" s="9">
        <v>1433</v>
      </c>
      <c r="V36" s="9">
        <v>1362</v>
      </c>
      <c r="W36" s="4"/>
      <c r="X36" s="9">
        <f>U36+R36+K36</f>
        <v>11788</v>
      </c>
      <c r="Z36" s="162">
        <v>0.20443998494920357</v>
      </c>
      <c r="AA36" s="162">
        <v>0.97188417960553919</v>
      </c>
      <c r="AB36" s="162">
        <v>0.95045359385903694</v>
      </c>
    </row>
    <row r="37" spans="1:28" ht="15" x14ac:dyDescent="0.3">
      <c r="A37" s="10" t="s">
        <v>123</v>
      </c>
      <c r="B37" s="10"/>
      <c r="C37" s="10"/>
      <c r="D37" s="10"/>
      <c r="E37" s="10"/>
      <c r="F37" s="10"/>
      <c r="G37" s="9">
        <v>3555</v>
      </c>
      <c r="H37" s="9">
        <v>751</v>
      </c>
      <c r="I37" s="9">
        <v>4808</v>
      </c>
      <c r="J37" s="9">
        <v>1068</v>
      </c>
      <c r="K37" s="9">
        <v>8363</v>
      </c>
      <c r="L37" s="9">
        <v>1819</v>
      </c>
      <c r="M37" s="114"/>
      <c r="N37" s="9">
        <v>1375</v>
      </c>
      <c r="O37" s="9">
        <v>1357</v>
      </c>
      <c r="P37" s="9">
        <v>959</v>
      </c>
      <c r="Q37" s="9">
        <v>922</v>
      </c>
      <c r="R37" s="9">
        <v>2333</v>
      </c>
      <c r="S37" s="9">
        <v>2279</v>
      </c>
      <c r="T37" s="114"/>
      <c r="U37" s="9">
        <v>590</v>
      </c>
      <c r="V37" s="9">
        <v>558</v>
      </c>
      <c r="W37" s="4"/>
      <c r="X37" s="9">
        <f t="shared" ref="X37:X42" si="27">U37+R37+K37</f>
        <v>11286</v>
      </c>
      <c r="Z37" s="163">
        <f t="shared" ref="Z37:Z42" si="28">L37/K37</f>
        <v>0.21750567977998325</v>
      </c>
      <c r="AA37" s="163">
        <f t="shared" ref="AA37:AA42" si="29">S37/R37</f>
        <v>0.97685383626232314</v>
      </c>
      <c r="AB37" s="163">
        <f t="shared" ref="AB37:AB42" si="30">V37/U37</f>
        <v>0.94576271186440675</v>
      </c>
    </row>
    <row r="38" spans="1:28" ht="15" x14ac:dyDescent="0.3">
      <c r="A38" s="10" t="s">
        <v>110</v>
      </c>
      <c r="B38" s="10"/>
      <c r="C38" s="10"/>
      <c r="D38" s="10"/>
      <c r="E38" s="10"/>
      <c r="F38" s="10"/>
      <c r="G38" s="9">
        <v>297</v>
      </c>
      <c r="H38" s="9">
        <v>64</v>
      </c>
      <c r="I38" s="9">
        <v>5767</v>
      </c>
      <c r="J38" s="9">
        <v>1288</v>
      </c>
      <c r="K38" s="9">
        <f>G38+I38</f>
        <v>6064</v>
      </c>
      <c r="L38" s="9">
        <f>H38+J38</f>
        <v>1352</v>
      </c>
      <c r="M38" s="114"/>
      <c r="N38" s="9">
        <v>6</v>
      </c>
      <c r="O38" s="9">
        <v>5</v>
      </c>
      <c r="P38" s="9">
        <v>643</v>
      </c>
      <c r="Q38" s="9">
        <v>602</v>
      </c>
      <c r="R38" s="9">
        <f>N38+P38</f>
        <v>649</v>
      </c>
      <c r="S38" s="9">
        <f>O38+Q38</f>
        <v>607</v>
      </c>
      <c r="T38" s="114"/>
      <c r="U38" s="9">
        <v>386</v>
      </c>
      <c r="V38" s="9">
        <v>370</v>
      </c>
      <c r="W38" s="4"/>
      <c r="X38" s="9">
        <f t="shared" si="27"/>
        <v>7099</v>
      </c>
      <c r="Z38" s="163">
        <f t="shared" si="28"/>
        <v>0.22295514511873352</v>
      </c>
      <c r="AA38" s="163">
        <f t="shared" si="29"/>
        <v>0.93528505392912176</v>
      </c>
      <c r="AB38" s="163">
        <f t="shared" si="30"/>
        <v>0.95854922279792742</v>
      </c>
    </row>
    <row r="39" spans="1:28" ht="15" x14ac:dyDescent="0.3">
      <c r="A39" s="10" t="s">
        <v>102</v>
      </c>
      <c r="B39" s="10"/>
      <c r="C39" s="10"/>
      <c r="D39" s="10"/>
      <c r="E39" s="10"/>
      <c r="F39" s="10"/>
      <c r="G39" s="9">
        <v>924</v>
      </c>
      <c r="H39" s="9">
        <v>185</v>
      </c>
      <c r="I39" s="9">
        <v>9297</v>
      </c>
      <c r="J39" s="9">
        <v>2075</v>
      </c>
      <c r="K39" s="9">
        <f>G39+I39</f>
        <v>10221</v>
      </c>
      <c r="L39" s="9">
        <f>H39+J39</f>
        <v>2260</v>
      </c>
      <c r="M39" s="114"/>
      <c r="N39" s="9">
        <v>186</v>
      </c>
      <c r="O39" s="9">
        <v>185</v>
      </c>
      <c r="P39" s="9">
        <v>556</v>
      </c>
      <c r="Q39" s="9">
        <v>515</v>
      </c>
      <c r="R39" s="9">
        <f>N39+P39</f>
        <v>742</v>
      </c>
      <c r="S39" s="9">
        <f>O39+Q39</f>
        <v>700</v>
      </c>
      <c r="T39" s="114"/>
      <c r="U39" s="9">
        <v>1869</v>
      </c>
      <c r="V39" s="9">
        <v>1859</v>
      </c>
      <c r="W39" s="4"/>
      <c r="X39" s="9">
        <f t="shared" si="27"/>
        <v>12832</v>
      </c>
      <c r="Z39" s="163">
        <f t="shared" si="28"/>
        <v>0.22111339399276</v>
      </c>
      <c r="AA39" s="163">
        <f t="shared" si="29"/>
        <v>0.94339622641509435</v>
      </c>
      <c r="AB39" s="163">
        <f t="shared" si="30"/>
        <v>0.99464954521134297</v>
      </c>
    </row>
    <row r="40" spans="1:28" ht="15" x14ac:dyDescent="0.3">
      <c r="A40" s="85" t="s">
        <v>90</v>
      </c>
      <c r="B40" s="10"/>
      <c r="C40" s="10"/>
      <c r="D40" s="10"/>
      <c r="E40" s="10"/>
      <c r="F40" s="10"/>
      <c r="G40" s="9">
        <v>2197</v>
      </c>
      <c r="H40" s="9">
        <v>478</v>
      </c>
      <c r="I40" s="9">
        <v>4814</v>
      </c>
      <c r="J40" s="9">
        <v>1074</v>
      </c>
      <c r="K40" s="9">
        <v>7011</v>
      </c>
      <c r="L40" s="9">
        <v>1552</v>
      </c>
      <c r="M40" s="114"/>
      <c r="N40" s="9">
        <v>170</v>
      </c>
      <c r="O40" s="9">
        <v>168</v>
      </c>
      <c r="P40" s="9">
        <v>252</v>
      </c>
      <c r="Q40" s="9">
        <v>229</v>
      </c>
      <c r="R40" s="9">
        <v>422</v>
      </c>
      <c r="S40" s="9">
        <v>397</v>
      </c>
      <c r="T40" s="114"/>
      <c r="U40" s="9">
        <v>2049</v>
      </c>
      <c r="V40" s="9">
        <v>1996</v>
      </c>
      <c r="W40" s="4"/>
      <c r="X40" s="9">
        <f t="shared" si="27"/>
        <v>9482</v>
      </c>
      <c r="Z40" s="163">
        <f t="shared" si="28"/>
        <v>0.22136642419055769</v>
      </c>
      <c r="AA40" s="163">
        <f t="shared" si="29"/>
        <v>0.94075829383886256</v>
      </c>
      <c r="AB40" s="163">
        <f t="shared" si="30"/>
        <v>0.97413372376769158</v>
      </c>
    </row>
    <row r="41" spans="1:28" ht="15" x14ac:dyDescent="0.3">
      <c r="A41" s="85" t="s">
        <v>89</v>
      </c>
      <c r="B41" s="10"/>
      <c r="C41" s="10"/>
      <c r="D41" s="10"/>
      <c r="E41" s="10"/>
      <c r="F41" s="10"/>
      <c r="G41" s="9">
        <f>277+454</f>
        <v>731</v>
      </c>
      <c r="H41" s="9">
        <f>55+424</f>
        <v>479</v>
      </c>
      <c r="I41" s="9">
        <f>1830+1089</f>
        <v>2919</v>
      </c>
      <c r="J41" s="9">
        <f>424+223</f>
        <v>647</v>
      </c>
      <c r="K41" s="9">
        <f>G41+I41</f>
        <v>3650</v>
      </c>
      <c r="L41" s="9">
        <f>H41+J41</f>
        <v>1126</v>
      </c>
      <c r="M41" s="114"/>
      <c r="N41" s="9">
        <v>45</v>
      </c>
      <c r="O41" s="9">
        <v>45</v>
      </c>
      <c r="P41" s="9">
        <v>482</v>
      </c>
      <c r="Q41" s="9">
        <v>408</v>
      </c>
      <c r="R41" s="9">
        <f>N41+P41</f>
        <v>527</v>
      </c>
      <c r="S41" s="9">
        <f>O41+Q41</f>
        <v>453</v>
      </c>
      <c r="T41" s="114"/>
      <c r="U41" s="9">
        <v>1574</v>
      </c>
      <c r="V41" s="9">
        <v>1557</v>
      </c>
      <c r="W41" s="4"/>
      <c r="X41" s="9">
        <f t="shared" si="27"/>
        <v>5751</v>
      </c>
      <c r="Z41" s="163">
        <f t="shared" si="28"/>
        <v>0.30849315068493149</v>
      </c>
      <c r="AA41" s="163">
        <f t="shared" si="29"/>
        <v>0.85958254269449719</v>
      </c>
      <c r="AB41" s="163">
        <f t="shared" si="30"/>
        <v>0.98919949174078781</v>
      </c>
    </row>
    <row r="42" spans="1:28" ht="15" x14ac:dyDescent="0.3">
      <c r="A42" s="85" t="s">
        <v>91</v>
      </c>
      <c r="B42" s="10"/>
      <c r="C42" s="10"/>
      <c r="D42" s="10"/>
      <c r="E42" s="10"/>
      <c r="F42" s="10"/>
      <c r="G42" s="9">
        <v>546</v>
      </c>
      <c r="H42" s="9">
        <v>104</v>
      </c>
      <c r="I42" s="9">
        <v>4795</v>
      </c>
      <c r="J42" s="9">
        <v>1058</v>
      </c>
      <c r="K42" s="9">
        <f>G42+I42</f>
        <v>5341</v>
      </c>
      <c r="L42" s="9">
        <f>J42+H42</f>
        <v>1162</v>
      </c>
      <c r="M42" s="114"/>
      <c r="N42" s="9">
        <v>355</v>
      </c>
      <c r="O42" s="9">
        <v>343</v>
      </c>
      <c r="P42" s="9">
        <v>2982</v>
      </c>
      <c r="Q42" s="9">
        <v>2697</v>
      </c>
      <c r="R42" s="9">
        <f>P42+N42</f>
        <v>3337</v>
      </c>
      <c r="S42" s="9">
        <f>Q42+O42</f>
        <v>3040</v>
      </c>
      <c r="T42" s="114"/>
      <c r="U42" s="9">
        <f>2986+107+77+66</f>
        <v>3236</v>
      </c>
      <c r="V42" s="9">
        <f>2954+106+75+65</f>
        <v>3200</v>
      </c>
      <c r="W42" s="9"/>
      <c r="X42" s="9">
        <f t="shared" si="27"/>
        <v>11914</v>
      </c>
      <c r="Z42" s="163">
        <f t="shared" si="28"/>
        <v>0.21756225425950196</v>
      </c>
      <c r="AA42" s="163">
        <f t="shared" si="29"/>
        <v>0.9109979023074618</v>
      </c>
      <c r="AB42" s="163">
        <f t="shared" si="30"/>
        <v>0.9888751545117429</v>
      </c>
    </row>
    <row r="43" spans="1:28" x14ac:dyDescent="0.25">
      <c r="A43" s="15" t="s">
        <v>36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65</v>
      </c>
      <c r="B44" s="15"/>
      <c r="C44" s="15"/>
      <c r="D44" s="15"/>
      <c r="E44" s="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75</v>
      </c>
      <c r="D45" s="16"/>
      <c r="E45" s="1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38</v>
      </c>
      <c r="B46" s="16"/>
      <c r="C46" s="16"/>
      <c r="D46" s="16"/>
      <c r="E46" s="16"/>
    </row>
    <row r="47" spans="1:28" ht="13" x14ac:dyDescent="0.3">
      <c r="A47" s="14" t="s">
        <v>106</v>
      </c>
      <c r="B47" s="16"/>
      <c r="C47" s="16"/>
      <c r="D47" s="16"/>
      <c r="E47" s="16"/>
    </row>
    <row r="48" spans="1:28" x14ac:dyDescent="0.25">
      <c r="A48" s="16" t="s">
        <v>149</v>
      </c>
      <c r="B48" s="16"/>
      <c r="C48" s="16"/>
      <c r="D48" s="16"/>
      <c r="E48" s="16"/>
    </row>
    <row r="49" spans="1:16" x14ac:dyDescent="0.25">
      <c r="A49" s="41" t="s">
        <v>92</v>
      </c>
      <c r="B49" s="16"/>
      <c r="C49" s="16"/>
      <c r="D49" s="16"/>
      <c r="E49" s="16"/>
    </row>
    <row r="50" spans="1:16" x14ac:dyDescent="0.25">
      <c r="A50" s="41" t="s">
        <v>150</v>
      </c>
    </row>
    <row r="54" spans="1:16" x14ac:dyDescent="0.25">
      <c r="P54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BP1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146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6" t="s">
        <v>44</v>
      </c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35"/>
      <c r="S2" s="206" t="s">
        <v>44</v>
      </c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35"/>
      <c r="AE2" s="206" t="s">
        <v>44</v>
      </c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35"/>
      <c r="AQ2" s="206" t="s">
        <v>44</v>
      </c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7">
        <v>2019</v>
      </c>
      <c r="BP3" s="207"/>
      <c r="BQ3" s="207"/>
      <c r="BS3" s="207">
        <v>2020</v>
      </c>
      <c r="BT3" s="207"/>
      <c r="BU3" s="207"/>
      <c r="BW3" s="207">
        <v>2021</v>
      </c>
      <c r="BX3" s="207"/>
      <c r="BY3" s="207"/>
      <c r="BZ3" s="207"/>
      <c r="CB3" s="207">
        <v>2022</v>
      </c>
      <c r="CC3" s="207"/>
      <c r="CD3" s="207"/>
      <c r="CE3" s="207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148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137</v>
      </c>
      <c r="CB4" s="76" t="s">
        <v>17</v>
      </c>
      <c r="CC4" s="76" t="s">
        <v>18</v>
      </c>
      <c r="CD4" s="76" t="s">
        <v>19</v>
      </c>
      <c r="CE4" s="76" t="s">
        <v>137</v>
      </c>
    </row>
    <row r="5" spans="1:83" s="5" customFormat="1" ht="13" x14ac:dyDescent="0.3">
      <c r="A5" s="8">
        <v>22</v>
      </c>
      <c r="B5" s="168">
        <f>D5-6</f>
        <v>44709</v>
      </c>
      <c r="C5" s="35"/>
      <c r="D5" s="168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80">
        <v>46</v>
      </c>
      <c r="CC5" s="180"/>
      <c r="CD5" s="180"/>
      <c r="CE5" s="180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80">
        <v>12</v>
      </c>
      <c r="BX6" s="180"/>
      <c r="BY6" s="180"/>
      <c r="BZ6" s="180">
        <v>1</v>
      </c>
      <c r="CB6" s="180">
        <v>111</v>
      </c>
      <c r="CC6" s="180"/>
      <c r="CD6" s="180">
        <v>1</v>
      </c>
      <c r="CE6" s="180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80">
        <v>44</v>
      </c>
      <c r="BX7" s="180"/>
      <c r="BY7" s="180">
        <v>1</v>
      </c>
      <c r="BZ7" s="180">
        <v>1</v>
      </c>
      <c r="CB7" s="180">
        <v>400</v>
      </c>
      <c r="CC7" s="180"/>
      <c r="CD7" s="180">
        <v>3</v>
      </c>
      <c r="CE7" s="180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80">
        <v>418</v>
      </c>
      <c r="BX8" s="180"/>
      <c r="BY8" s="180">
        <v>7</v>
      </c>
      <c r="BZ8" s="180">
        <v>5</v>
      </c>
      <c r="CB8" s="180">
        <v>1024</v>
      </c>
      <c r="CC8" s="180"/>
      <c r="CD8" s="180">
        <v>7</v>
      </c>
      <c r="CE8" s="180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80">
        <v>539</v>
      </c>
      <c r="BX9" s="180"/>
      <c r="BY9" s="180">
        <v>33</v>
      </c>
      <c r="BZ9" s="180">
        <v>6</v>
      </c>
      <c r="CB9" s="180">
        <v>1507</v>
      </c>
      <c r="CC9" s="180"/>
      <c r="CD9" s="180">
        <v>15</v>
      </c>
      <c r="CE9" s="180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80">
        <v>557</v>
      </c>
      <c r="BX10" s="180"/>
      <c r="BY10" s="180">
        <v>42</v>
      </c>
      <c r="BZ10" s="180">
        <v>6</v>
      </c>
      <c r="CB10" s="180">
        <v>1666</v>
      </c>
      <c r="CC10" s="180"/>
      <c r="CD10" s="180">
        <v>45</v>
      </c>
      <c r="CE10" s="180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80">
        <v>577</v>
      </c>
      <c r="BX11" s="180"/>
      <c r="BY11" s="180">
        <v>44</v>
      </c>
      <c r="BZ11" s="180">
        <v>6</v>
      </c>
      <c r="CB11" s="180">
        <v>2069</v>
      </c>
      <c r="CC11" s="180"/>
      <c r="CD11" s="180">
        <v>50</v>
      </c>
      <c r="CE11" s="180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80">
        <v>633</v>
      </c>
      <c r="BX12" s="180"/>
      <c r="BY12" s="180">
        <v>46</v>
      </c>
      <c r="BZ12" s="180">
        <v>6</v>
      </c>
      <c r="CB12" s="180">
        <v>2113</v>
      </c>
      <c r="CC12" s="180"/>
      <c r="CD12" s="180">
        <v>68</v>
      </c>
      <c r="CE12" s="180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80">
        <v>961</v>
      </c>
      <c r="BX13" s="180"/>
      <c r="BY13" s="180">
        <v>59</v>
      </c>
      <c r="BZ13" s="180">
        <v>6</v>
      </c>
      <c r="CB13" s="180">
        <v>2173</v>
      </c>
      <c r="CC13" s="180"/>
      <c r="CD13" s="180">
        <v>79</v>
      </c>
      <c r="CE13" s="180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80">
        <v>1040</v>
      </c>
      <c r="BX14" s="180"/>
      <c r="BY14" s="180">
        <v>70</v>
      </c>
      <c r="BZ14" s="180">
        <v>6</v>
      </c>
      <c r="CB14" s="180">
        <v>2183</v>
      </c>
      <c r="CC14" s="180"/>
      <c r="CD14" s="180">
        <v>85</v>
      </c>
      <c r="CE14" s="180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80">
        <v>1040</v>
      </c>
      <c r="BX15" s="180"/>
      <c r="BY15" s="180">
        <v>70</v>
      </c>
      <c r="BZ15" s="180">
        <v>6</v>
      </c>
      <c r="CB15" s="180">
        <v>2186</v>
      </c>
      <c r="CC15" s="180"/>
      <c r="CD15" s="180">
        <v>88</v>
      </c>
      <c r="CE15" s="180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80">
        <v>1040</v>
      </c>
      <c r="BX16" s="180"/>
      <c r="BY16" s="180">
        <v>70</v>
      </c>
      <c r="BZ16" s="180">
        <v>6</v>
      </c>
      <c r="CB16" s="180">
        <v>2325</v>
      </c>
      <c r="CC16" s="180"/>
      <c r="CD16" s="180">
        <v>89</v>
      </c>
      <c r="CE16" s="180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80">
        <v>1040</v>
      </c>
      <c r="BX17" s="180"/>
      <c r="BY17" s="180">
        <v>70</v>
      </c>
      <c r="BZ17" s="180">
        <v>6</v>
      </c>
      <c r="CB17" s="180">
        <v>2398</v>
      </c>
      <c r="CC17" s="180"/>
      <c r="CD17" s="180">
        <v>94</v>
      </c>
      <c r="CE17" s="180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8" t="s">
        <v>64</v>
      </c>
      <c r="AZ18" s="208"/>
      <c r="BA18" s="208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80">
        <v>1070</v>
      </c>
      <c r="BX18" s="180"/>
      <c r="BY18" s="180">
        <v>74</v>
      </c>
      <c r="BZ18" s="180">
        <v>6</v>
      </c>
      <c r="CB18" s="180">
        <v>2398</v>
      </c>
      <c r="CC18" s="180"/>
      <c r="CD18" s="180">
        <v>105</v>
      </c>
      <c r="CE18" s="180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8" t="s">
        <v>61</v>
      </c>
      <c r="AZ19" s="208"/>
      <c r="BA19" s="208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80">
        <v>1070</v>
      </c>
      <c r="BX19" s="180"/>
      <c r="BY19" s="180">
        <v>74</v>
      </c>
      <c r="BZ19" s="180">
        <v>6</v>
      </c>
      <c r="CB19" s="180">
        <v>2406</v>
      </c>
      <c r="CC19" s="180"/>
      <c r="CD19" s="180">
        <v>110</v>
      </c>
      <c r="CE19" s="180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8" t="s">
        <v>62</v>
      </c>
      <c r="AZ20" s="208"/>
      <c r="BA20" s="208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80">
        <v>1070</v>
      </c>
      <c r="BX20" s="180"/>
      <c r="BY20" s="180">
        <v>74</v>
      </c>
      <c r="BZ20" s="180">
        <v>6</v>
      </c>
      <c r="CB20" s="180">
        <v>2415</v>
      </c>
      <c r="CC20" s="180"/>
      <c r="CD20" s="180">
        <v>113</v>
      </c>
      <c r="CE20" s="180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8" t="s">
        <v>63</v>
      </c>
      <c r="AZ21" s="208"/>
      <c r="BA21" s="208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80">
        <v>1132</v>
      </c>
      <c r="BX21" s="180"/>
      <c r="BY21" s="180">
        <v>77</v>
      </c>
      <c r="BZ21" s="180">
        <v>6</v>
      </c>
      <c r="CB21" s="180">
        <v>2433</v>
      </c>
      <c r="CC21" s="180"/>
      <c r="CD21" s="180">
        <v>116</v>
      </c>
      <c r="CE21" s="180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80">
        <v>1269</v>
      </c>
      <c r="BX22" s="180"/>
      <c r="BY22" s="180">
        <v>84</v>
      </c>
      <c r="BZ22" s="180">
        <v>6</v>
      </c>
      <c r="CB22" s="180">
        <v>2506</v>
      </c>
      <c r="CC22" s="180">
        <v>7</v>
      </c>
      <c r="CD22" s="180">
        <v>139</v>
      </c>
      <c r="CE22" s="180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80">
        <v>1524</v>
      </c>
      <c r="BX23" s="180">
        <v>13</v>
      </c>
      <c r="BY23" s="180">
        <v>111</v>
      </c>
      <c r="BZ23" s="180">
        <v>6</v>
      </c>
      <c r="CB23" s="180">
        <v>2705</v>
      </c>
      <c r="CC23" s="180">
        <v>14</v>
      </c>
      <c r="CD23" s="180">
        <v>149</v>
      </c>
      <c r="CE23" s="180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80">
        <v>1624</v>
      </c>
      <c r="BX24" s="180">
        <v>15</v>
      </c>
      <c r="BY24" s="180">
        <v>113</v>
      </c>
      <c r="BZ24" s="180">
        <v>7</v>
      </c>
      <c r="CB24" s="180">
        <v>2867</v>
      </c>
      <c r="CC24" s="180">
        <v>22</v>
      </c>
      <c r="CD24" s="180">
        <v>155</v>
      </c>
      <c r="CE24" s="180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80">
        <v>1753</v>
      </c>
      <c r="BX25" s="180">
        <v>22</v>
      </c>
      <c r="BY25" s="180">
        <v>120</v>
      </c>
      <c r="BZ25" s="180">
        <v>11</v>
      </c>
      <c r="CB25" s="180">
        <v>3035</v>
      </c>
      <c r="CC25" s="180">
        <v>36</v>
      </c>
      <c r="CD25" s="180">
        <v>162</v>
      </c>
      <c r="CE25" s="180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80">
        <v>1774</v>
      </c>
      <c r="BX26" s="180">
        <v>37</v>
      </c>
      <c r="BY26" s="180">
        <v>146</v>
      </c>
      <c r="BZ26" s="180">
        <v>11</v>
      </c>
      <c r="CB26" s="180">
        <v>3100</v>
      </c>
      <c r="CC26" s="180">
        <v>61</v>
      </c>
      <c r="CD26" s="180">
        <v>168</v>
      </c>
      <c r="CE26" s="180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80">
        <v>1796</v>
      </c>
      <c r="BX27" s="180">
        <v>83</v>
      </c>
      <c r="BY27" s="180">
        <v>157</v>
      </c>
      <c r="BZ27" s="180">
        <v>11</v>
      </c>
      <c r="CB27" s="180">
        <v>3141</v>
      </c>
      <c r="CC27" s="180">
        <v>87</v>
      </c>
      <c r="CD27" s="180">
        <v>174</v>
      </c>
      <c r="CE27" s="180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80">
        <v>1826</v>
      </c>
      <c r="BX28" s="180">
        <v>188</v>
      </c>
      <c r="BY28" s="180">
        <v>189</v>
      </c>
      <c r="BZ28" s="180">
        <v>11</v>
      </c>
      <c r="CB28" s="180">
        <v>3163</v>
      </c>
      <c r="CC28" s="180">
        <v>149</v>
      </c>
      <c r="CD28" s="180">
        <v>184</v>
      </c>
      <c r="CE28" s="180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80">
        <v>1838</v>
      </c>
      <c r="BX29" s="180">
        <v>261</v>
      </c>
      <c r="BY29" s="180">
        <v>195</v>
      </c>
      <c r="BZ29" s="180">
        <v>11</v>
      </c>
      <c r="CB29" s="180">
        <v>3174</v>
      </c>
      <c r="CC29" s="180">
        <v>164</v>
      </c>
      <c r="CD29" s="180">
        <v>208</v>
      </c>
      <c r="CE29" s="180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80">
        <v>1848</v>
      </c>
      <c r="BX30" s="180">
        <v>296</v>
      </c>
      <c r="BY30" s="180">
        <v>196</v>
      </c>
      <c r="BZ30" s="180">
        <v>11</v>
      </c>
      <c r="CB30" s="180">
        <v>3177</v>
      </c>
      <c r="CC30" s="180">
        <v>168</v>
      </c>
      <c r="CD30" s="180">
        <v>211</v>
      </c>
      <c r="CE30" s="180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80">
        <v>1848</v>
      </c>
      <c r="BX31" s="180">
        <v>319</v>
      </c>
      <c r="BY31" s="180">
        <v>203</v>
      </c>
      <c r="BZ31" s="180">
        <v>11</v>
      </c>
      <c r="CB31" s="180">
        <v>3184</v>
      </c>
      <c r="CC31" s="180">
        <v>223</v>
      </c>
      <c r="CD31" s="180">
        <v>213</v>
      </c>
      <c r="CE31" s="180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80">
        <v>1848</v>
      </c>
      <c r="BX32" s="180">
        <v>336</v>
      </c>
      <c r="BY32" s="180">
        <v>207</v>
      </c>
      <c r="BZ32" s="180">
        <v>11</v>
      </c>
      <c r="CB32" s="180">
        <v>3193</v>
      </c>
      <c r="CC32" s="180">
        <v>240</v>
      </c>
      <c r="CD32" s="180">
        <v>217</v>
      </c>
      <c r="CE32" s="180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80">
        <v>1848</v>
      </c>
      <c r="BX33" s="180">
        <v>368</v>
      </c>
      <c r="BY33" s="180">
        <v>217</v>
      </c>
      <c r="BZ33" s="180">
        <v>11</v>
      </c>
      <c r="CB33" s="180">
        <v>3195</v>
      </c>
      <c r="CC33" s="180">
        <v>252</v>
      </c>
      <c r="CD33" s="180">
        <v>221</v>
      </c>
      <c r="CE33" s="180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81">
        <v>1848</v>
      </c>
      <c r="BX34" s="181">
        <v>372</v>
      </c>
      <c r="BY34" s="181">
        <v>222</v>
      </c>
      <c r="BZ34" s="181">
        <v>11</v>
      </c>
      <c r="CB34" s="182">
        <v>3195</v>
      </c>
      <c r="CC34" s="182">
        <v>252</v>
      </c>
      <c r="CD34" s="182">
        <v>221</v>
      </c>
      <c r="CE34" s="182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AY19:BA19"/>
    <mergeCell ref="AY20:BA20"/>
    <mergeCell ref="AY21:BA21"/>
    <mergeCell ref="F2:Q2"/>
    <mergeCell ref="S2:AC2"/>
    <mergeCell ref="AE2:AO2"/>
    <mergeCell ref="AQ2:BA2"/>
    <mergeCell ref="CB3:CE3"/>
    <mergeCell ref="BW3:BZ3"/>
    <mergeCell ref="BO3:BQ3"/>
    <mergeCell ref="BS3:BU3"/>
    <mergeCell ref="AY18:BA18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Q1" zoomScale="130" zoomScaleNormal="130" workbookViewId="0">
      <selection activeCell="F24" sqref="F24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147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10">
        <v>2015</v>
      </c>
      <c r="AX2" s="210"/>
      <c r="AY2" s="210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10">
        <v>2018</v>
      </c>
      <c r="BJ2" s="210"/>
      <c r="BK2" s="210"/>
      <c r="BL2" s="15"/>
      <c r="BM2" s="209">
        <v>2019</v>
      </c>
      <c r="BN2" s="209"/>
      <c r="BO2" s="209"/>
      <c r="BQ2" s="209">
        <v>2020</v>
      </c>
      <c r="BR2" s="209"/>
      <c r="BS2" s="209"/>
      <c r="BU2" s="209">
        <v>2021</v>
      </c>
      <c r="BV2" s="209"/>
      <c r="BW2" s="209"/>
      <c r="BY2" s="209">
        <v>2022</v>
      </c>
      <c r="BZ2" s="209"/>
      <c r="CA2" s="209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1" t="s">
        <v>41</v>
      </c>
      <c r="BW5" s="124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1" t="s">
        <v>41</v>
      </c>
      <c r="BW6" s="124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142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K1" zoomScale="130" zoomScaleNormal="130" workbookViewId="0">
      <selection activeCell="BX1" sqref="BX1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161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7" t="s">
        <v>67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64"/>
      <c r="Q2" s="217" t="s">
        <v>67</v>
      </c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65"/>
      <c r="AC2" s="217" t="s">
        <v>67</v>
      </c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O2" s="218" t="s">
        <v>67</v>
      </c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99"/>
      <c r="BV3" s="31">
        <v>2021</v>
      </c>
      <c r="BW3" s="49"/>
      <c r="BY3" s="211">
        <v>2022</v>
      </c>
      <c r="BZ3" s="211"/>
      <c r="CA3" s="211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3" t="s">
        <v>17</v>
      </c>
      <c r="BV4" s="22" t="s">
        <v>18</v>
      </c>
      <c r="BW4" s="57" t="s">
        <v>19</v>
      </c>
      <c r="BY4" s="173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2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2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4">
        <v>124</v>
      </c>
      <c r="BV7" s="146">
        <v>0</v>
      </c>
      <c r="BW7" s="175">
        <v>1</v>
      </c>
      <c r="BY7" s="188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4">
        <v>665</v>
      </c>
      <c r="BV8" s="146">
        <v>0</v>
      </c>
      <c r="BW8" s="175">
        <v>4</v>
      </c>
      <c r="BY8" s="188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4">
        <v>1214</v>
      </c>
      <c r="BV9" s="146">
        <v>0</v>
      </c>
      <c r="BW9" s="175">
        <v>8</v>
      </c>
      <c r="BY9" s="188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4">
        <v>1654</v>
      </c>
      <c r="BV10" s="146">
        <v>0</v>
      </c>
      <c r="BW10" s="175">
        <v>10</v>
      </c>
      <c r="BY10" s="188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94" t="s">
        <v>160</v>
      </c>
      <c r="BV11" s="146">
        <v>0</v>
      </c>
      <c r="BW11" s="175">
        <v>13</v>
      </c>
      <c r="BY11" s="189" t="s">
        <v>163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8" t="s">
        <v>77</v>
      </c>
      <c r="BF12" s="223"/>
      <c r="BG12" s="229"/>
      <c r="BH12" s="135"/>
      <c r="BI12" s="222" t="s">
        <v>77</v>
      </c>
      <c r="BJ12" s="223"/>
      <c r="BK12" s="224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191"/>
      <c r="BV12" s="192"/>
      <c r="BW12" s="193"/>
      <c r="BY12" s="195"/>
      <c r="BZ12" s="195"/>
      <c r="CA12" s="195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6"/>
      <c r="BF13" s="226"/>
      <c r="BG13" s="230"/>
      <c r="BH13" s="135"/>
      <c r="BI13" s="225"/>
      <c r="BJ13" s="226"/>
      <c r="BK13" s="227"/>
      <c r="BM13" s="219" t="s">
        <v>115</v>
      </c>
      <c r="BN13" s="220"/>
      <c r="BO13" s="221"/>
      <c r="BQ13" s="219" t="s">
        <v>115</v>
      </c>
      <c r="BR13" s="220"/>
      <c r="BS13" s="221"/>
      <c r="BU13" s="214" t="s">
        <v>115</v>
      </c>
      <c r="BV13" s="215"/>
      <c r="BW13" s="216"/>
      <c r="BY13" s="212" t="s">
        <v>115</v>
      </c>
      <c r="BZ13" s="212"/>
      <c r="CA13" s="212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4">
        <v>456</v>
      </c>
      <c r="BV14" s="148">
        <v>24</v>
      </c>
      <c r="BW14" s="175">
        <v>105</v>
      </c>
      <c r="BY14" s="188">
        <v>831</v>
      </c>
      <c r="BZ14" s="188">
        <v>41</v>
      </c>
      <c r="CA14" s="188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4">
        <v>1821</v>
      </c>
      <c r="BV15" s="148">
        <v>111</v>
      </c>
      <c r="BW15" s="175">
        <v>212</v>
      </c>
      <c r="BY15" s="188">
        <v>2047</v>
      </c>
      <c r="BZ15" s="188">
        <v>114</v>
      </c>
      <c r="CA15" s="188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4">
        <v>2841</v>
      </c>
      <c r="BV16" s="148">
        <v>235</v>
      </c>
      <c r="BW16" s="175">
        <v>252</v>
      </c>
      <c r="BY16" s="188">
        <v>3547</v>
      </c>
      <c r="BZ16" s="188">
        <v>358</v>
      </c>
      <c r="CA16" s="188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4">
        <v>4825</v>
      </c>
      <c r="BV17" s="148">
        <v>748</v>
      </c>
      <c r="BW17" s="175">
        <v>266</v>
      </c>
      <c r="BY17" s="188">
        <v>4470</v>
      </c>
      <c r="BZ17" s="188">
        <v>684</v>
      </c>
      <c r="CA17" s="188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4">
        <v>5719</v>
      </c>
      <c r="BV18" s="148">
        <v>1133</v>
      </c>
      <c r="BW18" s="175">
        <v>337</v>
      </c>
      <c r="BY18" s="188">
        <v>4803</v>
      </c>
      <c r="BZ18" s="188">
        <v>1463</v>
      </c>
      <c r="CA18" s="188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4">
        <v>5950</v>
      </c>
      <c r="BV19" s="148">
        <v>1508</v>
      </c>
      <c r="BW19" s="175">
        <v>418</v>
      </c>
      <c r="BY19" s="188">
        <v>4908</v>
      </c>
      <c r="BZ19" s="188">
        <v>1685</v>
      </c>
      <c r="CA19" s="188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4">
        <v>5958</v>
      </c>
      <c r="BV20" s="148">
        <v>1842</v>
      </c>
      <c r="BW20" s="175">
        <v>418</v>
      </c>
      <c r="BY20" s="188">
        <v>4922</v>
      </c>
      <c r="BZ20" s="188">
        <v>2232</v>
      </c>
      <c r="CA20" s="188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4">
        <v>5966</v>
      </c>
      <c r="BV21" s="148">
        <v>2265</v>
      </c>
      <c r="BW21" s="175">
        <v>418</v>
      </c>
      <c r="BY21" s="188">
        <v>4926</v>
      </c>
      <c r="BZ21" s="188">
        <v>2928</v>
      </c>
      <c r="CA21" s="188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4">
        <v>5957</v>
      </c>
      <c r="BV22" s="148">
        <v>2313</v>
      </c>
      <c r="BW22" s="175">
        <v>419</v>
      </c>
      <c r="BY22" s="188">
        <v>4929</v>
      </c>
      <c r="BZ22" s="188">
        <v>3018</v>
      </c>
      <c r="CA22" s="188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197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6" t="s">
        <v>143</v>
      </c>
      <c r="BV23" s="148">
        <v>2365</v>
      </c>
      <c r="BW23" s="175">
        <v>549</v>
      </c>
      <c r="BY23" s="188">
        <v>4929</v>
      </c>
      <c r="BZ23" s="188">
        <v>3466</v>
      </c>
      <c r="CA23" s="188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4"/>
      <c r="BV24" s="148">
        <v>2366</v>
      </c>
      <c r="BW24" s="175">
        <v>604</v>
      </c>
      <c r="BY24" s="188">
        <v>4929</v>
      </c>
      <c r="BZ24" s="188">
        <v>3503</v>
      </c>
      <c r="CA24" s="188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4"/>
      <c r="BV25" s="130">
        <v>2383</v>
      </c>
      <c r="BW25" s="175">
        <v>688</v>
      </c>
      <c r="BY25" s="188">
        <v>4929</v>
      </c>
      <c r="BZ25" s="189">
        <v>3507</v>
      </c>
      <c r="CA25" s="188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4"/>
      <c r="BV26" s="148"/>
      <c r="BW26" s="175">
        <v>779</v>
      </c>
      <c r="BY26" s="196" t="s">
        <v>162</v>
      </c>
      <c r="BZ26" s="188"/>
      <c r="CA26" s="188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4"/>
      <c r="BV27" s="148"/>
      <c r="BW27" s="175">
        <v>886</v>
      </c>
      <c r="BY27" s="188"/>
      <c r="BZ27" s="188"/>
      <c r="CA27" s="188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4"/>
      <c r="BV28" s="148"/>
      <c r="BW28" s="175">
        <v>974</v>
      </c>
      <c r="BY28" s="188"/>
      <c r="BZ28" s="188"/>
      <c r="CA28" s="188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2"/>
      <c r="BV29" s="1"/>
      <c r="BW29" s="177">
        <v>1066</v>
      </c>
      <c r="BY29" s="188"/>
      <c r="BZ29" s="188"/>
      <c r="CA29" s="188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2"/>
      <c r="BV30" s="1"/>
      <c r="BW30" s="177">
        <v>1192</v>
      </c>
      <c r="BY30" s="188"/>
      <c r="BZ30" s="188"/>
      <c r="CA30" s="188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2"/>
      <c r="BV31" s="1"/>
      <c r="BW31" s="177">
        <v>1300</v>
      </c>
      <c r="BY31" s="188"/>
      <c r="BZ31" s="188"/>
      <c r="CA31" s="188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2"/>
      <c r="BV32" s="1"/>
      <c r="BW32" s="177">
        <v>1346</v>
      </c>
      <c r="BY32" s="188"/>
      <c r="BZ32" s="188"/>
      <c r="CA32" s="188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2"/>
      <c r="BV33" s="1"/>
      <c r="BW33" s="178">
        <v>1433</v>
      </c>
      <c r="BY33" s="190"/>
      <c r="BZ33" s="190"/>
      <c r="CA33" s="190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3" t="s">
        <v>52</v>
      </c>
      <c r="AL36" s="213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3"/>
      <c r="AL37" s="213"/>
      <c r="AV37" s="56"/>
      <c r="BD37" s="56"/>
      <c r="BQ37" s="14" t="s">
        <v>127</v>
      </c>
    </row>
    <row r="38" spans="1:79" ht="13" x14ac:dyDescent="0.3">
      <c r="A38" s="5" t="s">
        <v>47</v>
      </c>
      <c r="AK38" s="213"/>
      <c r="AL38" s="213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2023-10-03T20:13:32Z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