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13_ncr:1_{AB321456-9262-4E1B-8D80-426BC36E4A63}" xr6:coauthVersionLast="47" xr6:coauthVersionMax="47" xr10:uidLastSave="{00000000-0000-0000-0000-000000000000}"/>
  <bookViews>
    <workbookView xWindow="-25320" yWindow="-4335" windowWidth="25440" windowHeight="15390" firstSheet="2" activeTab="3" xr2:uid="{00000000-000D-0000-FFFF-FFFF00000000}"/>
  </bookViews>
  <sheets>
    <sheet name="INFO page" sheetId="1" r:id="rId1"/>
    <sheet name="JC Weir-2022" sheetId="8" r:id="rId2"/>
    <sheet name="WC Weir-2022" sheetId="3" r:id="rId3"/>
    <sheet name="TRH-2022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-JCW'!$A$1:$BE$24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'TRH-2022'!$A$1:$W$47</definedName>
    <definedName name="_xlnm.Print_Area" localSheetId="2">'WC Weir-2022'!$A$1:$AG$28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9" i="4" l="1"/>
  <c r="AA12" i="4"/>
  <c r="AA13" i="4"/>
  <c r="AA14" i="4"/>
  <c r="AA15" i="4"/>
  <c r="AA16" i="4"/>
  <c r="AA17" i="4"/>
  <c r="AA18" i="4"/>
  <c r="AA19" i="4"/>
  <c r="AK25" i="8"/>
  <c r="AL25" i="8"/>
  <c r="AM25" i="8"/>
  <c r="AK26" i="8"/>
  <c r="AL26" i="8"/>
  <c r="AM26" i="8"/>
  <c r="AK27" i="8"/>
  <c r="AL27" i="8"/>
  <c r="AM27" i="8"/>
  <c r="AK28" i="8"/>
  <c r="AL28" i="8"/>
  <c r="AM28" i="8"/>
  <c r="AF25" i="8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5" i="3"/>
  <c r="M5" i="3"/>
  <c r="N5" i="3"/>
  <c r="AE5" i="3" s="1"/>
  <c r="T5" i="3"/>
  <c r="U5" i="3"/>
  <c r="AA5" i="3"/>
  <c r="AB5" i="3"/>
  <c r="AD5" i="3"/>
  <c r="AH5" i="3" s="1"/>
  <c r="G32" i="4"/>
  <c r="AM6" i="8"/>
  <c r="AM7" i="8"/>
  <c r="AM8" i="8"/>
  <c r="AM9" i="8"/>
  <c r="AM10" i="8"/>
  <c r="AM11" i="8"/>
  <c r="AM5" i="8"/>
  <c r="AL6" i="8"/>
  <c r="AL7" i="8"/>
  <c r="AL8" i="8"/>
  <c r="AL9" i="8"/>
  <c r="AL10" i="8"/>
  <c r="AL11" i="8"/>
  <c r="AL5" i="8"/>
  <c r="AK6" i="8"/>
  <c r="AK7" i="8"/>
  <c r="AK8" i="8"/>
  <c r="AK9" i="8"/>
  <c r="AK10" i="8"/>
  <c r="AK11" i="8"/>
  <c r="AK5" i="8"/>
  <c r="AH38" i="8"/>
  <c r="AG5" i="3" l="1"/>
  <c r="AF5" i="3"/>
  <c r="B5" i="5"/>
  <c r="S35" i="4"/>
  <c r="R35" i="4"/>
  <c r="S9" i="4" l="1"/>
  <c r="AD16" i="3"/>
  <c r="AH16" i="3" s="1"/>
  <c r="AD17" i="3"/>
  <c r="AD18" i="3"/>
  <c r="AD20" i="3"/>
  <c r="AD21" i="3"/>
  <c r="AA8" i="3"/>
  <c r="AB8" i="3"/>
  <c r="AA9" i="3"/>
  <c r="AB9" i="3"/>
  <c r="AA10" i="3"/>
  <c r="AB10" i="3"/>
  <c r="AA11" i="3"/>
  <c r="AB11" i="3"/>
  <c r="AA12" i="3"/>
  <c r="AB12" i="3"/>
  <c r="AA13" i="3"/>
  <c r="AB13" i="3"/>
  <c r="T8" i="3"/>
  <c r="U8" i="3"/>
  <c r="T9" i="3"/>
  <c r="U9" i="3"/>
  <c r="T10" i="3"/>
  <c r="U10" i="3"/>
  <c r="T11" i="3"/>
  <c r="U11" i="3"/>
  <c r="T12" i="3"/>
  <c r="U12" i="3"/>
  <c r="T13" i="3"/>
  <c r="U13" i="3"/>
  <c r="M8" i="3"/>
  <c r="N8" i="3"/>
  <c r="M9" i="3"/>
  <c r="N9" i="3"/>
  <c r="M10" i="3"/>
  <c r="N10" i="3"/>
  <c r="M11" i="3"/>
  <c r="N11" i="3"/>
  <c r="AE11" i="3" s="1"/>
  <c r="M12" i="3"/>
  <c r="N12" i="3"/>
  <c r="M13" i="3"/>
  <c r="N13" i="3"/>
  <c r="I23" i="3"/>
  <c r="J23" i="3"/>
  <c r="K23" i="3"/>
  <c r="L23" i="3"/>
  <c r="P23" i="3"/>
  <c r="Q23" i="3"/>
  <c r="R23" i="3"/>
  <c r="S23" i="3"/>
  <c r="T23" i="3"/>
  <c r="U23" i="3"/>
  <c r="W23" i="3"/>
  <c r="X23" i="3"/>
  <c r="Y23" i="3"/>
  <c r="Z23" i="3"/>
  <c r="AA23" i="3"/>
  <c r="AB23" i="3"/>
  <c r="G23" i="3"/>
  <c r="I15" i="3"/>
  <c r="J15" i="3"/>
  <c r="K15" i="3"/>
  <c r="L15" i="3"/>
  <c r="P15" i="3"/>
  <c r="Q15" i="3"/>
  <c r="R15" i="3"/>
  <c r="S15" i="3"/>
  <c r="W15" i="3"/>
  <c r="X15" i="3"/>
  <c r="Y15" i="3"/>
  <c r="Z15" i="3"/>
  <c r="I45" i="8"/>
  <c r="J45" i="8"/>
  <c r="K45" i="8"/>
  <c r="L45" i="8"/>
  <c r="P45" i="8"/>
  <c r="Q45" i="8"/>
  <c r="R45" i="8"/>
  <c r="S45" i="8"/>
  <c r="T45" i="8"/>
  <c r="U45" i="8"/>
  <c r="W45" i="8"/>
  <c r="X45" i="8"/>
  <c r="Y45" i="8"/>
  <c r="Z45" i="8"/>
  <c r="AD45" i="8"/>
  <c r="AE45" i="8"/>
  <c r="AF45" i="8"/>
  <c r="G45" i="8"/>
  <c r="R21" i="4"/>
  <c r="S21" i="4"/>
  <c r="R22" i="4"/>
  <c r="AA22" i="4" s="1"/>
  <c r="S22" i="4"/>
  <c r="R23" i="4"/>
  <c r="S23" i="4"/>
  <c r="R24" i="4"/>
  <c r="AA24" i="4" s="1"/>
  <c r="S24" i="4"/>
  <c r="R25" i="4"/>
  <c r="S25" i="4"/>
  <c r="R26" i="4"/>
  <c r="AA26" i="4" s="1"/>
  <c r="S26" i="4"/>
  <c r="K20" i="4"/>
  <c r="L20" i="4"/>
  <c r="K21" i="4"/>
  <c r="X21" i="4" s="1"/>
  <c r="L21" i="4"/>
  <c r="K22" i="4"/>
  <c r="L22" i="4"/>
  <c r="K23" i="4"/>
  <c r="L23" i="4"/>
  <c r="K24" i="4"/>
  <c r="L24" i="4"/>
  <c r="M33" i="8"/>
  <c r="N33" i="8"/>
  <c r="T33" i="8"/>
  <c r="U33" i="8"/>
  <c r="AA33" i="8"/>
  <c r="AB33" i="8"/>
  <c r="AF33" i="8"/>
  <c r="AH39" i="8"/>
  <c r="AH40" i="8"/>
  <c r="AH42" i="8"/>
  <c r="AH43" i="8"/>
  <c r="AH44" i="8"/>
  <c r="Z36" i="4"/>
  <c r="AA36" i="4"/>
  <c r="AB36" i="4"/>
  <c r="AB37" i="4"/>
  <c r="AB38" i="4"/>
  <c r="Z39" i="4"/>
  <c r="AA39" i="4"/>
  <c r="AB39" i="4"/>
  <c r="AB40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M23" i="8" s="1"/>
  <c r="AB23" i="8"/>
  <c r="AF23" i="8"/>
  <c r="M24" i="8"/>
  <c r="N24" i="8"/>
  <c r="T24" i="8"/>
  <c r="U24" i="8"/>
  <c r="AF24" i="8"/>
  <c r="AA25" i="4" l="1"/>
  <c r="Z24" i="4"/>
  <c r="AA23" i="4"/>
  <c r="Z23" i="4"/>
  <c r="AA21" i="4"/>
  <c r="Z21" i="4"/>
  <c r="Z20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2" i="4"/>
  <c r="AL24" i="8"/>
  <c r="AM24" i="8"/>
  <c r="AK24" i="8"/>
  <c r="AL23" i="8"/>
  <c r="AK23" i="8"/>
  <c r="AD11" i="3"/>
  <c r="AH11" i="3" s="1"/>
  <c r="AD12" i="3"/>
  <c r="AH12" i="3" s="1"/>
  <c r="AD8" i="3"/>
  <c r="AH8" i="3" s="1"/>
  <c r="AE13" i="3"/>
  <c r="AE9" i="3"/>
  <c r="AF12" i="3"/>
  <c r="AF10" i="3"/>
  <c r="AF8" i="3"/>
  <c r="AG11" i="3"/>
  <c r="AG9" i="3"/>
  <c r="AD10" i="3"/>
  <c r="AH10" i="3" s="1"/>
  <c r="AD13" i="3"/>
  <c r="AH13" i="3" s="1"/>
  <c r="AD9" i="3"/>
  <c r="AH9" i="3" s="1"/>
  <c r="AE12" i="3"/>
  <c r="AE10" i="3"/>
  <c r="AE8" i="3"/>
  <c r="AF13" i="3"/>
  <c r="AF11" i="3"/>
  <c r="AF9" i="3"/>
  <c r="AG12" i="3"/>
  <c r="AG10" i="3"/>
  <c r="AG8" i="3"/>
  <c r="AG13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G15" i="3"/>
  <c r="AF12" i="8"/>
  <c r="AF7" i="8"/>
  <c r="BQ33" i="7"/>
  <c r="AH17" i="3"/>
  <c r="AH18" i="3"/>
  <c r="AH20" i="3"/>
  <c r="AH21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M19" i="8" s="1"/>
  <c r="AB19" i="8"/>
  <c r="AA20" i="8"/>
  <c r="AB20" i="8"/>
  <c r="AA21" i="8"/>
  <c r="AM21" i="8" s="1"/>
  <c r="AB21" i="8"/>
  <c r="AA22" i="8"/>
  <c r="AB22" i="8"/>
  <c r="T18" i="8"/>
  <c r="AL18" i="8" s="1"/>
  <c r="U18" i="8"/>
  <c r="T19" i="8"/>
  <c r="U19" i="8"/>
  <c r="T20" i="8"/>
  <c r="AL20" i="8" s="1"/>
  <c r="U20" i="8"/>
  <c r="T21" i="8"/>
  <c r="U21" i="8"/>
  <c r="T22" i="8"/>
  <c r="AL22" i="8" s="1"/>
  <c r="U22" i="8"/>
  <c r="M18" i="8"/>
  <c r="N18" i="8"/>
  <c r="M19" i="8"/>
  <c r="AK19" i="8" s="1"/>
  <c r="N19" i="8"/>
  <c r="M20" i="8"/>
  <c r="N20" i="8"/>
  <c r="M21" i="8"/>
  <c r="AK21" i="8" s="1"/>
  <c r="N21" i="8"/>
  <c r="M22" i="8"/>
  <c r="N22" i="8"/>
  <c r="C6" i="8"/>
  <c r="C7" i="8" s="1"/>
  <c r="C8" i="8" s="1"/>
  <c r="AF17" i="8"/>
  <c r="AA17" i="8"/>
  <c r="T17" i="8"/>
  <c r="M17" i="8"/>
  <c r="AK17" i="8" s="1"/>
  <c r="AF9" i="8"/>
  <c r="AA9" i="8"/>
  <c r="T9" i="8"/>
  <c r="M9" i="8"/>
  <c r="AF6" i="8"/>
  <c r="AA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AL12" i="8" s="1"/>
  <c r="M12" i="8"/>
  <c r="AF13" i="8"/>
  <c r="AA13" i="8"/>
  <c r="T13" i="8"/>
  <c r="M13" i="8"/>
  <c r="AF14" i="8"/>
  <c r="AA14" i="8"/>
  <c r="T14" i="8"/>
  <c r="M14" i="8"/>
  <c r="AK14" i="8" s="1"/>
  <c r="AF15" i="8"/>
  <c r="AA15" i="8"/>
  <c r="T15" i="8"/>
  <c r="M15" i="8"/>
  <c r="AK15" i="8" s="1"/>
  <c r="AF16" i="8"/>
  <c r="AA16" i="8"/>
  <c r="T16" i="8"/>
  <c r="M16" i="8"/>
  <c r="R37" i="4"/>
  <c r="S37" i="4"/>
  <c r="AA37" i="4" s="1"/>
  <c r="L37" i="4"/>
  <c r="K37" i="4"/>
  <c r="AF5" i="8"/>
  <c r="AA5" i="8"/>
  <c r="T5" i="8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2" i="3"/>
  <c r="AH22" i="3" s="1"/>
  <c r="AB13" i="8"/>
  <c r="AB14" i="8"/>
  <c r="AB15" i="8"/>
  <c r="AB16" i="8"/>
  <c r="AB17" i="8"/>
  <c r="N19" i="3"/>
  <c r="N23" i="3" s="1"/>
  <c r="M19" i="3"/>
  <c r="S38" i="4"/>
  <c r="R38" i="4"/>
  <c r="L38" i="4"/>
  <c r="K38" i="4"/>
  <c r="BA1" i="6"/>
  <c r="AO1" i="6"/>
  <c r="AC1" i="6"/>
  <c r="Q1" i="6"/>
  <c r="AB41" i="8"/>
  <c r="AB45" i="8" s="1"/>
  <c r="AA41" i="8"/>
  <c r="AA45" i="8" s="1"/>
  <c r="N41" i="8"/>
  <c r="N45" i="8" s="1"/>
  <c r="M41" i="8"/>
  <c r="M45" i="8" s="1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0" i="4"/>
  <c r="I40" i="4"/>
  <c r="H40" i="4"/>
  <c r="G40" i="4"/>
  <c r="C6" i="3"/>
  <c r="S40" i="4"/>
  <c r="R40" i="4"/>
  <c r="U17" i="8"/>
  <c r="N17" i="8"/>
  <c r="U16" i="8"/>
  <c r="N16" i="8"/>
  <c r="U15" i="8"/>
  <c r="N15" i="8"/>
  <c r="U13" i="8"/>
  <c r="N13" i="8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W33" i="7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R31" i="4"/>
  <c r="S13" i="4"/>
  <c r="S14" i="4"/>
  <c r="S15" i="4"/>
  <c r="S16" i="4"/>
  <c r="S17" i="4"/>
  <c r="S18" i="4"/>
  <c r="S19" i="4"/>
  <c r="S20" i="4"/>
  <c r="N33" i="4"/>
  <c r="H10" i="4"/>
  <c r="I10" i="4"/>
  <c r="J10" i="4"/>
  <c r="G10" i="4"/>
  <c r="AA6" i="3"/>
  <c r="AB6" i="3"/>
  <c r="AA7" i="3"/>
  <c r="AB7" i="3"/>
  <c r="T6" i="3"/>
  <c r="U6" i="3"/>
  <c r="T7" i="3"/>
  <c r="U7" i="3"/>
  <c r="M6" i="3"/>
  <c r="N6" i="3"/>
  <c r="M7" i="3"/>
  <c r="N7" i="3"/>
  <c r="R29" i="4"/>
  <c r="S28" i="4"/>
  <c r="R28" i="4"/>
  <c r="S27" i="4"/>
  <c r="R27" i="4"/>
  <c r="L9" i="4"/>
  <c r="K9" i="4"/>
  <c r="L8" i="4"/>
  <c r="K8" i="4"/>
  <c r="L7" i="4"/>
  <c r="K7" i="4"/>
  <c r="S8" i="4"/>
  <c r="S7" i="4"/>
  <c r="S6" i="4"/>
  <c r="S5" i="4"/>
  <c r="R20" i="4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H32" i="4"/>
  <c r="I32" i="4"/>
  <c r="J32" i="4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/>
  <c r="D10" i="5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L14" i="5"/>
  <c r="AL15" i="5"/>
  <c r="AL16" i="5"/>
  <c r="AM14" i="5"/>
  <c r="AM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X31" i="4" l="1"/>
  <c r="AA31" i="4"/>
  <c r="X30" i="4"/>
  <c r="AA30" i="4"/>
  <c r="X29" i="4"/>
  <c r="AA29" i="4"/>
  <c r="X28" i="4"/>
  <c r="AA28" i="4"/>
  <c r="X27" i="4"/>
  <c r="AA27" i="4"/>
  <c r="X20" i="4"/>
  <c r="AA20" i="4"/>
  <c r="Z30" i="4"/>
  <c r="Z13" i="4"/>
  <c r="Z29" i="4"/>
  <c r="Z25" i="4"/>
  <c r="Z16" i="4"/>
  <c r="Z26" i="4"/>
  <c r="Z12" i="4"/>
  <c r="Z28" i="4"/>
  <c r="Z19" i="4"/>
  <c r="Z15" i="4"/>
  <c r="Z41" i="4"/>
  <c r="Z17" i="4"/>
  <c r="Z31" i="4"/>
  <c r="Z27" i="4"/>
  <c r="Z18" i="4"/>
  <c r="Z14" i="4"/>
  <c r="AA41" i="4"/>
  <c r="X9" i="4"/>
  <c r="Z9" i="4"/>
  <c r="N15" i="3"/>
  <c r="X8" i="4"/>
  <c r="Z8" i="4"/>
  <c r="AM22" i="8"/>
  <c r="AK22" i="8"/>
  <c r="X7" i="4"/>
  <c r="Z7" i="4"/>
  <c r="AL21" i="8"/>
  <c r="AB15" i="3"/>
  <c r="X6" i="4"/>
  <c r="X33" i="4" s="1"/>
  <c r="Z6" i="4"/>
  <c r="AM20" i="8"/>
  <c r="AK20" i="8"/>
  <c r="M23" i="3"/>
  <c r="AD19" i="3"/>
  <c r="AH19" i="3" s="1"/>
  <c r="AH24" i="3" s="1"/>
  <c r="AD6" i="3"/>
  <c r="AH6" i="3" s="1"/>
  <c r="AD7" i="3"/>
  <c r="AH7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1" i="4"/>
  <c r="Z38" i="4"/>
  <c r="AA40" i="4"/>
  <c r="K40" i="4"/>
  <c r="Z37" i="4"/>
  <c r="L40" i="4"/>
  <c r="AA38" i="4"/>
  <c r="AA15" i="3"/>
  <c r="U15" i="3"/>
  <c r="M15" i="3"/>
  <c r="T15" i="3"/>
  <c r="U36" i="8"/>
  <c r="AA36" i="8"/>
  <c r="N36" i="8"/>
  <c r="AH41" i="8"/>
  <c r="AF36" i="8"/>
  <c r="M36" i="8"/>
  <c r="S33" i="4"/>
  <c r="R33" i="4"/>
  <c r="E6" i="8"/>
  <c r="AG7" i="3"/>
  <c r="AF7" i="3"/>
  <c r="AE7" i="3"/>
  <c r="AG6" i="3"/>
  <c r="AF6" i="3"/>
  <c r="AE6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Z5" i="4"/>
  <c r="L32" i="4"/>
  <c r="J33" i="4"/>
  <c r="I33" i="4"/>
  <c r="H33" i="4"/>
  <c r="G33" i="4"/>
  <c r="AH22" i="8"/>
  <c r="AH21" i="8"/>
  <c r="E6" i="3"/>
  <c r="C7" i="3"/>
  <c r="C8" i="3" s="1"/>
  <c r="K10" i="4"/>
  <c r="L10" i="4"/>
  <c r="AH20" i="8"/>
  <c r="E8" i="8"/>
  <c r="C9" i="8"/>
  <c r="E7" i="8"/>
  <c r="AH18" i="8"/>
  <c r="AE15" i="3" l="1"/>
  <c r="AG15" i="3"/>
  <c r="AF15" i="3"/>
  <c r="AD15" i="3"/>
  <c r="AH15" i="3" s="1"/>
  <c r="K33" i="4"/>
  <c r="Z10" i="4"/>
  <c r="Z40" i="4"/>
  <c r="E8" i="3"/>
  <c r="C9" i="3"/>
  <c r="AH36" i="8"/>
  <c r="AA33" i="4"/>
  <c r="L33" i="4"/>
  <c r="E7" i="3"/>
  <c r="E9" i="8"/>
  <c r="C10" i="8"/>
  <c r="Z33" i="4" l="1"/>
  <c r="C10" i="3"/>
  <c r="E9" i="3"/>
  <c r="C11" i="8"/>
  <c r="E10" i="8"/>
  <c r="E10" i="3" l="1"/>
  <c r="C11" i="3"/>
  <c r="C12" i="8"/>
  <c r="E11" i="8"/>
  <c r="C12" i="3" l="1"/>
  <c r="C13" i="3" s="1"/>
  <c r="E11" i="3"/>
  <c r="C13" i="8"/>
  <c r="E12" i="8"/>
  <c r="E13" i="3" l="1"/>
  <c r="E12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<sst xmlns="http://schemas.openxmlformats.org/spreadsheetml/2006/main" count="636" uniqueCount="159">
  <si>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</si>
  <si>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</si>
  <si>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</si>
  <si>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</si>
  <si>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</si>
  <si>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</si>
  <si>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</si>
  <si>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</si>
  <si>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</si>
  <si>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</si>
  <si>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</si>
  <si>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</si>
  <si>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</si>
  <si>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</si>
  <si>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</si>
  <si>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</si>
  <si>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</si>
  <si>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</si>
  <si>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</si>
  <si>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</si>
  <si>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</si>
  <si>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</si>
  <si>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</si>
  <si>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</si>
  <si>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</si>
  <si>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</si>
  <si>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</si>
  <si>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</si>
  <si>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</si>
  <si>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</si>
  <si>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</si>
  <si>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</si>
  <si>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</si>
  <si>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</si>
  <si>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</si>
  <si>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</si>
  <si>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</si>
  <si>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</si>
  <si>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</si>
  <si>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</si>
  <si>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</si>
  <si>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</si>
  <si>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</si>
  <si>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</si>
  <si>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</si>
  <si>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</si>
  <si>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</si>
  <si>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</si>
  <si>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</si>
  <si>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</si>
  <si>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</si>
  <si>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</si>
  <si>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</si>
  <si>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</si>
  <si>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</si>
  <si>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</si>
  <si>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</si>
  <si>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</si>
  <si>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</si>
  <si>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</si>
  <si>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</si>
  <si>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</si>
  <si>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</si>
  <si>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</si>
  <si>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</si>
  <si>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</si>
  <si>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</si>
  <si>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</si>
  <si>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</si>
  <si>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</si>
  <si>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</si>
  <si>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</si>
  <si>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</si>
  <si>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</si>
  <si>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</si>
  <si>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</si>
  <si>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</si>
  <si>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</si>
  <si>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</si>
  <si>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</si>
  <si>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</si>
  <si>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</si>
  <si>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</si>
  <si>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</si>
  <si>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</si>
  <si>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</si>
  <si>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</si>
  <si>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</si>
  <si>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</si>
  <si>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</si>
  <si>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</si>
  <si>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</si>
  <si>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</si>
  <si>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</si>
  <si>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</si>
  <si>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</si>
  <si>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</si>
  <si>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</si>
  <si>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</si>
  <si>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</si>
  <si>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</si>
  <si>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</si>
  <si>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</si>
  <si>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</si>
  <si>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</si>
  <si>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</si>
  <si>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</si>
  <si>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</si>
  <si>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</si>
  <si>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</si>
  <si>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</si>
  <si>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</si>
  <si>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</si>
  <si>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</si>
  <si>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</si>
  <si>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</si>
  <si>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</si>
  <si>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</si>
  <si>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</si>
  <si>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</si>
  <si>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</si>
  <si>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</si>
  <si>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</si>
  <si>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</si>
  <si>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</si>
  <si>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</si>
  <si>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</si>
  <si>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</si>
  <si>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</si>
  <si>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</si>
  <si>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t>Willow Creek weir, cumulative weekly trapping totals, 2004-2020.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</si>
  <si>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</si>
  <si>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</si>
  <si>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</si>
  <si>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</si>
  <si>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</si>
  <si>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</si>
  <si>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t>5/  BY 2019 Chinook (3 year olds) were not fin-clipped.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</si>
  <si>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</si>
  <si>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</si>
  <si>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</si>
  <si>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2022 Season Totals:</t>
  </si>
  <si>
    <t>2022 Fall Chinook subtotal:</t>
  </si>
  <si>
    <t>2022 Spring Chinook subtotal:</t>
  </si>
  <si>
    <r>
      <t>2022/23 Trinity River Hatchery trapping summary.</t>
    </r>
    <r>
      <rPr>
        <b/>
        <vertAlign val="superscript"/>
        <sz val="10"/>
        <rFont val="Arial"/>
        <family val="2"/>
      </rPr>
      <t>1</t>
    </r>
  </si>
  <si>
    <t>7/ NOTE! BY 2019 Chinook (3 year olds) were not fin-clipped.</t>
  </si>
  <si>
    <t>5/  In 2022, Chinook processed prior to Julian week 43 are considered spring Chinook, those after Julian week 42 are considered fall Chinook.</t>
  </si>
  <si>
    <t>5/ NOTE! BY 2019 Chinook (3 year olds) were not fin-clipped.</t>
  </si>
  <si>
    <t>Junction City weir, cumulative weekly trapping totals, 2004-2021.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</si>
  <si>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</si>
  <si>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</si>
  <si>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</si>
  <si>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</si>
  <si>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</si>
  <si>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</si>
  <si>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</si>
  <si>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2,005b</t>
  </si>
  <si>
    <t>5,958 c</t>
  </si>
  <si>
    <t>Trinity River Hatchery, cumulative weekly trapping totals, 2004-2021.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</si>
</sst>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0" fontId="0" fillId="0" borderId="5" xfId="0" applyBorder="1" applyAlignment="1">
      <alignment horizontal="center"/>
    </xf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2" fillId="0" borderId="20" xfId="0" applyFont="1" applyBorder="1"/>
    <xf numFmtId="0" fontId="2" fillId="0" borderId="10" xfId="0" applyFont="1" applyBorder="1"/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2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0" borderId="3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3.2" x14ac:dyDescent="0.25"/>
  <sheetData>
    <row r="1" spans="1:15" s="59" customFormat="1" x14ac:dyDescent="0.25">
      <c r="A1" s="63" t="s">
        <v>0</v>
      </c>
    </row>
    <row r="2" spans="1:15" s="59" customFormat="1" x14ac:dyDescent="0.25">
      <c r="A2" s="63" t="s">
        <v>1</v>
      </c>
    </row>
    <row r="3" spans="1:15" s="59" customFormat="1" x14ac:dyDescent="0.25">
      <c r="A3" s="59" t="s">
        <v>2</v>
      </c>
    </row>
    <row r="4" spans="1:15" x14ac:dyDescent="0.25">
      <c r="A4" s="66" t="s">
        <v>94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95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59" t="s">
        <v>60</v>
      </c>
    </row>
    <row r="15" spans="1:15" s="59" customFormat="1" x14ac:dyDescent="0.25"/>
    <row r="16" spans="1:15" s="59" customFormat="1" x14ac:dyDescent="0.25">
      <c r="A16" s="63" t="s">
        <v>9</v>
      </c>
    </row>
    <row r="17" spans="1:1" s="59" customFormat="1" x14ac:dyDescent="0.25">
      <c r="A17" s="84" t="s">
        <v>96</v>
      </c>
    </row>
    <row r="18" spans="1:1" s="59" customFormat="1" x14ac:dyDescent="0.25">
      <c r="A18" s="59" t="s">
        <v>69</v>
      </c>
    </row>
    <row r="19" spans="1:1" s="59" customFormat="1" x14ac:dyDescent="0.25">
      <c r="A19" s="84" t="s">
        <v>97</v>
      </c>
    </row>
    <row r="20" spans="1:1" s="59" customFormat="1" x14ac:dyDescent="0.25">
      <c r="A20" s="59" t="s">
        <v>77</v>
      </c>
    </row>
    <row r="21" spans="1:1" s="59" customFormat="1" x14ac:dyDescent="0.25">
      <c r="A21" s="84" t="s">
        <v>98</v>
      </c>
    </row>
    <row r="22" spans="1:1" s="59" customFormat="1" x14ac:dyDescent="0.25">
      <c r="A22" s="84" t="s">
        <v>99</v>
      </c>
    </row>
    <row r="23" spans="1:1" s="59" customFormat="1" x14ac:dyDescent="0.25">
      <c r="A23" s="59" t="s">
        <v>61</v>
      </c>
    </row>
    <row r="24" spans="1:1" s="59" customFormat="1" x14ac:dyDescent="0.25"/>
    <row r="25" spans="1:1" s="59" customFormat="1" x14ac:dyDescent="0.25">
      <c r="A25" s="63" t="s">
        <v>10</v>
      </c>
    </row>
    <row r="26" spans="1:1" s="59" customFormat="1" x14ac:dyDescent="0.25">
      <c r="A26" s="84" t="s">
        <v>100</v>
      </c>
    </row>
    <row r="27" spans="1:1" s="59" customFormat="1" x14ac:dyDescent="0.25">
      <c r="A27" s="59" t="s">
        <v>114</v>
      </c>
    </row>
    <row r="28" spans="1:1" s="59" customFormat="1" x14ac:dyDescent="0.25">
      <c r="A28" s="84" t="s">
        <v>101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x14ac:dyDescent="0.25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102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4"/>
  <sheetViews>
    <sheetView zoomScale="110" zoomScaleNormal="110" workbookViewId="0">
      <selection activeCell="AF34" sqref="AF34"/>
    </sheetView>
  </sheetViews>
  <sheetFormatPr defaultColWidth="8.88671875" defaultRowHeight="13.2" x14ac:dyDescent="0.25"/>
  <cols>
    <col min="1" max="1" width="6" style="37" customWidth="1"/>
    <col min="2" max="2" width="2.109375" style="42" customWidth="1"/>
    <col min="3" max="3" width="6.88671875" style="42" customWidth="1"/>
    <col min="4" max="4" width="2.5546875" style="42" customWidth="1"/>
    <col min="5" max="5" width="7" style="42" customWidth="1"/>
    <col min="6" max="6" width="2.5546875" style="42" customWidth="1"/>
    <col min="7" max="7" width="5.88671875" style="42" customWidth="1"/>
    <col min="8" max="8" width="2.5546875" style="42" customWidth="1"/>
    <col min="9" max="9" width="6.6640625" style="42" customWidth="1"/>
    <col min="10" max="10" width="6" style="42" customWidth="1"/>
    <col min="11" max="11" width="6.6640625" style="42" customWidth="1"/>
    <col min="12" max="12" width="5.5546875" style="42" customWidth="1"/>
    <col min="13" max="13" width="6.6640625" style="42" customWidth="1"/>
    <col min="14" max="14" width="5.5546875" style="42" customWidth="1"/>
    <col min="15" max="15" width="2.5546875" style="42" customWidth="1"/>
    <col min="16" max="21" width="5.6640625" style="42" customWidth="1"/>
    <col min="22" max="22" width="2.6640625" style="42" customWidth="1"/>
    <col min="23" max="23" width="6.6640625" style="42" customWidth="1"/>
    <col min="24" max="24" width="5.6640625" style="42" customWidth="1"/>
    <col min="25" max="25" width="6.6640625" style="42" customWidth="1"/>
    <col min="26" max="26" width="5.5546875" style="42" customWidth="1"/>
    <col min="27" max="27" width="6.6640625" style="42" customWidth="1"/>
    <col min="28" max="28" width="5.5546875" style="42" customWidth="1"/>
    <col min="29" max="29" width="2.33203125" style="42" customWidth="1"/>
    <col min="30" max="30" width="6.5546875" style="42" customWidth="1"/>
    <col min="31" max="31" width="8.109375" style="42" customWidth="1"/>
    <col min="32" max="32" width="7.44140625" style="42" customWidth="1"/>
    <col min="33" max="33" width="3.5546875" style="42" customWidth="1"/>
    <col min="34" max="34" width="8.88671875" style="86"/>
    <col min="35" max="35" width="5.33203125" style="42" customWidth="1"/>
    <col min="36" max="16384" width="8.88671875" style="42"/>
  </cols>
  <sheetData>
    <row r="1" spans="1:39" s="37" customFormat="1" ht="15.6" x14ac:dyDescent="0.25">
      <c r="A1" s="37" t="s">
        <v>135</v>
      </c>
      <c r="AH1" s="40"/>
    </row>
    <row r="2" spans="1:39" s="37" customFormat="1" x14ac:dyDescent="0.25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184" t="s">
        <v>26</v>
      </c>
      <c r="AE2" s="184"/>
      <c r="AF2" s="184"/>
      <c r="AH2" s="40"/>
    </row>
    <row r="3" spans="1:39" s="37" customFormat="1" ht="15.6" x14ac:dyDescent="0.25">
      <c r="A3" s="37" t="s">
        <v>20</v>
      </c>
      <c r="G3" s="40" t="s">
        <v>21</v>
      </c>
      <c r="I3" s="89" t="s">
        <v>22</v>
      </c>
      <c r="J3" s="89"/>
      <c r="K3" s="187" t="s">
        <v>149</v>
      </c>
      <c r="L3" s="188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185"/>
      <c r="AE3" s="185"/>
      <c r="AF3" s="185"/>
      <c r="AH3" s="40"/>
    </row>
    <row r="4" spans="1:39" s="37" customFormat="1" ht="15.6" x14ac:dyDescent="0.25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106</v>
      </c>
      <c r="AI4" s="164" t="s">
        <v>115</v>
      </c>
      <c r="AK4" s="37" t="s">
        <v>151</v>
      </c>
      <c r="AL4" s="37" t="s">
        <v>152</v>
      </c>
      <c r="AM4" s="37" t="s">
        <v>153</v>
      </c>
    </row>
    <row r="5" spans="1:39" x14ac:dyDescent="0.25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>
        <v>2</v>
      </c>
      <c r="H5" s="86"/>
      <c r="I5" s="86">
        <v>0</v>
      </c>
      <c r="J5" s="86">
        <v>0</v>
      </c>
      <c r="K5" s="86">
        <v>46</v>
      </c>
      <c r="L5" s="86">
        <v>5</v>
      </c>
      <c r="M5" s="86">
        <f t="shared" ref="M5:M12" si="1">K5+I5</f>
        <v>46</v>
      </c>
      <c r="N5" s="86">
        <f t="shared" ref="N5:N12" si="2">L5+J5</f>
        <v>5</v>
      </c>
      <c r="O5" s="86"/>
      <c r="P5" s="86">
        <v>0</v>
      </c>
      <c r="Q5" s="86">
        <v>0</v>
      </c>
      <c r="R5" s="86">
        <v>0</v>
      </c>
      <c r="S5" s="86">
        <v>0</v>
      </c>
      <c r="T5" s="86">
        <f t="shared" ref="T5:T12" si="3">P5+R5</f>
        <v>0</v>
      </c>
      <c r="U5" s="86">
        <f t="shared" ref="U5" si="4">Q5+S5</f>
        <v>0</v>
      </c>
      <c r="V5" s="86"/>
      <c r="W5" s="86">
        <v>0</v>
      </c>
      <c r="X5" s="86">
        <v>0</v>
      </c>
      <c r="Y5" s="86">
        <v>1</v>
      </c>
      <c r="Z5" s="86">
        <v>0</v>
      </c>
      <c r="AA5" s="86">
        <f t="shared" ref="AA5:AA17" si="5">Y5+W5</f>
        <v>1</v>
      </c>
      <c r="AB5" s="86">
        <f t="shared" ref="AB5:AB17" si="6">Z5+X5</f>
        <v>0</v>
      </c>
      <c r="AC5" s="86"/>
      <c r="AD5" s="86">
        <v>0</v>
      </c>
      <c r="AE5" s="86">
        <v>0</v>
      </c>
      <c r="AF5" s="86">
        <f t="shared" ref="AF5" si="7">SUM(AD5:AE5)</f>
        <v>0</v>
      </c>
      <c r="AH5" s="86">
        <f>AF5+AA5+T5+M5</f>
        <v>47</v>
      </c>
      <c r="AK5" s="170">
        <f>N5/M5</f>
        <v>0.10869565217391304</v>
      </c>
      <c r="AL5" s="171" t="e">
        <f>U5/T5</f>
        <v>#DIV/0!</v>
      </c>
      <c r="AM5" s="171">
        <f>AB5/AA5</f>
        <v>0</v>
      </c>
    </row>
    <row r="6" spans="1:39" x14ac:dyDescent="0.25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>
        <v>4</v>
      </c>
      <c r="H6" s="86"/>
      <c r="I6" s="86">
        <v>2</v>
      </c>
      <c r="J6" s="86">
        <v>0</v>
      </c>
      <c r="K6" s="86">
        <v>63</v>
      </c>
      <c r="L6" s="86">
        <v>5</v>
      </c>
      <c r="M6" s="40">
        <f t="shared" ref="M6:M11" si="9">K6+I6</f>
        <v>65</v>
      </c>
      <c r="N6" s="40">
        <f t="shared" ref="N6:N11" si="10">L6+J6</f>
        <v>5</v>
      </c>
      <c r="O6" s="86"/>
      <c r="P6" s="86">
        <v>0</v>
      </c>
      <c r="Q6" s="86">
        <v>0</v>
      </c>
      <c r="R6" s="86">
        <v>0</v>
      </c>
      <c r="S6" s="86">
        <v>0</v>
      </c>
      <c r="T6" s="40">
        <v>0</v>
      </c>
      <c r="U6" s="40">
        <f t="shared" ref="U6:U11" si="11">Q6+S6</f>
        <v>0</v>
      </c>
      <c r="V6" s="86"/>
      <c r="W6" s="86">
        <v>0</v>
      </c>
      <c r="X6" s="86">
        <v>0</v>
      </c>
      <c r="Y6" s="86">
        <v>2</v>
      </c>
      <c r="Z6" s="86">
        <v>0</v>
      </c>
      <c r="AA6" s="40">
        <f t="shared" si="5"/>
        <v>2</v>
      </c>
      <c r="AB6" s="40">
        <f t="shared" si="6"/>
        <v>0</v>
      </c>
      <c r="AC6" s="86"/>
      <c r="AD6" s="86">
        <v>0</v>
      </c>
      <c r="AE6" s="86">
        <v>0</v>
      </c>
      <c r="AF6" s="40">
        <f t="shared" ref="AF6:AF22" si="12">SUM(AD6:AE6)</f>
        <v>0</v>
      </c>
      <c r="AH6" s="86">
        <f t="shared" ref="AH6:AH19" si="13">AF6+AA6+T6+M6</f>
        <v>67</v>
      </c>
      <c r="AI6" s="42">
        <v>23</v>
      </c>
      <c r="AK6" s="170">
        <f t="shared" ref="AK6:AK24" si="14">N6/M6</f>
        <v>7.6923076923076927E-2</v>
      </c>
      <c r="AL6" s="171" t="e">
        <f t="shared" ref="AL6:AL24" si="15">U6/T6</f>
        <v>#DIV/0!</v>
      </c>
      <c r="AM6" s="171">
        <f t="shared" ref="AM6:AM24" si="16">AB6/AA6</f>
        <v>0</v>
      </c>
    </row>
    <row r="7" spans="1:39" x14ac:dyDescent="0.25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6</v>
      </c>
      <c r="H7" s="86"/>
      <c r="I7" s="86">
        <v>3</v>
      </c>
      <c r="J7" s="86">
        <v>0</v>
      </c>
      <c r="K7" s="86">
        <v>286</v>
      </c>
      <c r="L7" s="86">
        <v>31</v>
      </c>
      <c r="M7" s="40">
        <f t="shared" si="9"/>
        <v>289</v>
      </c>
      <c r="N7" s="40">
        <f t="shared" si="10"/>
        <v>31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f t="shared" ref="T7:T11" si="17">P7+R7</f>
        <v>0</v>
      </c>
      <c r="U7" s="40">
        <f t="shared" si="11"/>
        <v>0</v>
      </c>
      <c r="V7" s="86"/>
      <c r="W7" s="86">
        <v>0</v>
      </c>
      <c r="X7" s="86">
        <v>0</v>
      </c>
      <c r="Y7" s="86">
        <v>4</v>
      </c>
      <c r="Z7" s="86">
        <v>0</v>
      </c>
      <c r="AA7" s="40">
        <f t="shared" si="5"/>
        <v>4</v>
      </c>
      <c r="AB7" s="40">
        <f t="shared" si="6"/>
        <v>0</v>
      </c>
      <c r="AC7" s="86"/>
      <c r="AD7" s="86">
        <v>0</v>
      </c>
      <c r="AE7" s="86">
        <v>1</v>
      </c>
      <c r="AF7" s="40">
        <f t="shared" si="12"/>
        <v>1</v>
      </c>
      <c r="AH7" s="86">
        <f t="shared" si="13"/>
        <v>294</v>
      </c>
      <c r="AI7" s="42">
        <v>24</v>
      </c>
      <c r="AK7" s="170">
        <f t="shared" si="14"/>
        <v>0.10726643598615918</v>
      </c>
      <c r="AL7" s="171" t="e">
        <f t="shared" si="15"/>
        <v>#DIV/0!</v>
      </c>
      <c r="AM7" s="171">
        <f t="shared" si="16"/>
        <v>0</v>
      </c>
    </row>
    <row r="8" spans="1:39" x14ac:dyDescent="0.25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8</v>
      </c>
      <c r="J8" s="86">
        <v>0</v>
      </c>
      <c r="K8" s="86">
        <v>616</v>
      </c>
      <c r="L8" s="86">
        <v>39</v>
      </c>
      <c r="M8" s="40">
        <f t="shared" si="9"/>
        <v>624</v>
      </c>
      <c r="N8" s="40">
        <f t="shared" si="10"/>
        <v>39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si="17"/>
        <v>0</v>
      </c>
      <c r="U8" s="40">
        <f t="shared" si="11"/>
        <v>0</v>
      </c>
      <c r="V8" s="86"/>
      <c r="W8" s="86">
        <v>0</v>
      </c>
      <c r="X8" s="86">
        <v>0</v>
      </c>
      <c r="Y8" s="86">
        <v>8</v>
      </c>
      <c r="Z8" s="86">
        <v>0</v>
      </c>
      <c r="AA8" s="40">
        <f t="shared" si="5"/>
        <v>8</v>
      </c>
      <c r="AB8" s="40">
        <f t="shared" si="6"/>
        <v>0</v>
      </c>
      <c r="AC8" s="86"/>
      <c r="AD8" s="86">
        <v>0</v>
      </c>
      <c r="AE8" s="86">
        <v>4</v>
      </c>
      <c r="AF8" s="40">
        <f t="shared" si="12"/>
        <v>4</v>
      </c>
      <c r="AH8" s="86">
        <f t="shared" si="13"/>
        <v>636</v>
      </c>
      <c r="AI8" s="42">
        <v>25</v>
      </c>
      <c r="AK8" s="170">
        <f t="shared" si="14"/>
        <v>6.25E-2</v>
      </c>
      <c r="AL8" s="171" t="e">
        <f t="shared" si="15"/>
        <v>#DIV/0!</v>
      </c>
      <c r="AM8" s="171">
        <f t="shared" si="16"/>
        <v>0</v>
      </c>
    </row>
    <row r="9" spans="1:39" x14ac:dyDescent="0.25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29</v>
      </c>
      <c r="J9" s="86">
        <v>1</v>
      </c>
      <c r="K9" s="86">
        <v>454</v>
      </c>
      <c r="L9" s="86">
        <v>14</v>
      </c>
      <c r="M9" s="40">
        <f t="shared" si="9"/>
        <v>483</v>
      </c>
      <c r="N9" s="40">
        <f t="shared" si="10"/>
        <v>15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30</v>
      </c>
      <c r="Z9" s="86">
        <v>2</v>
      </c>
      <c r="AA9" s="40">
        <f t="shared" si="5"/>
        <v>30</v>
      </c>
      <c r="AB9" s="40">
        <f t="shared" si="6"/>
        <v>2</v>
      </c>
      <c r="AC9" s="86"/>
      <c r="AD9" s="86">
        <v>0</v>
      </c>
      <c r="AE9" s="86">
        <v>7</v>
      </c>
      <c r="AF9" s="40">
        <f t="shared" si="12"/>
        <v>7</v>
      </c>
      <c r="AH9" s="86">
        <f t="shared" si="13"/>
        <v>520</v>
      </c>
      <c r="AI9" s="42">
        <v>26</v>
      </c>
      <c r="AK9" s="170">
        <f t="shared" si="14"/>
        <v>3.1055900621118012E-2</v>
      </c>
      <c r="AL9" s="171" t="e">
        <f t="shared" si="15"/>
        <v>#DIV/0!</v>
      </c>
      <c r="AM9" s="171">
        <f t="shared" si="16"/>
        <v>6.6666666666666666E-2</v>
      </c>
    </row>
    <row r="10" spans="1:39" x14ac:dyDescent="0.25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4</v>
      </c>
      <c r="H10" s="86"/>
      <c r="I10" s="86">
        <v>4</v>
      </c>
      <c r="J10" s="86">
        <v>0</v>
      </c>
      <c r="K10" s="86">
        <v>155</v>
      </c>
      <c r="L10" s="86">
        <v>4</v>
      </c>
      <c r="M10" s="40">
        <f t="shared" si="9"/>
        <v>159</v>
      </c>
      <c r="N10" s="40">
        <f t="shared" si="10"/>
        <v>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5</v>
      </c>
      <c r="Z10" s="86">
        <v>0</v>
      </c>
      <c r="AA10" s="40">
        <f t="shared" si="5"/>
        <v>5</v>
      </c>
      <c r="AB10" s="40">
        <f t="shared" si="6"/>
        <v>0</v>
      </c>
      <c r="AC10" s="86"/>
      <c r="AD10" s="86">
        <v>2</v>
      </c>
      <c r="AE10" s="86">
        <v>4</v>
      </c>
      <c r="AF10" s="40">
        <f t="shared" si="12"/>
        <v>6</v>
      </c>
      <c r="AH10" s="86">
        <f t="shared" si="13"/>
        <v>170</v>
      </c>
      <c r="AI10" s="42">
        <v>27</v>
      </c>
      <c r="AK10" s="170">
        <f t="shared" si="14"/>
        <v>2.5157232704402517E-2</v>
      </c>
      <c r="AL10" s="171" t="e">
        <f t="shared" si="15"/>
        <v>#DIV/0!</v>
      </c>
      <c r="AM10" s="171">
        <f t="shared" si="16"/>
        <v>0</v>
      </c>
    </row>
    <row r="11" spans="1:39" x14ac:dyDescent="0.25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11</v>
      </c>
      <c r="J11" s="86">
        <v>0</v>
      </c>
      <c r="K11" s="86">
        <v>392</v>
      </c>
      <c r="L11" s="86">
        <v>7</v>
      </c>
      <c r="M11" s="40">
        <f t="shared" si="9"/>
        <v>403</v>
      </c>
      <c r="N11" s="40">
        <f t="shared" si="10"/>
        <v>7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18</v>
      </c>
      <c r="Z11" s="86">
        <v>1</v>
      </c>
      <c r="AA11" s="40">
        <f t="shared" si="5"/>
        <v>18</v>
      </c>
      <c r="AB11" s="40">
        <f t="shared" si="6"/>
        <v>1</v>
      </c>
      <c r="AC11" s="86"/>
      <c r="AD11" s="86">
        <v>1</v>
      </c>
      <c r="AE11" s="86">
        <v>2</v>
      </c>
      <c r="AF11" s="40">
        <f t="shared" si="12"/>
        <v>3</v>
      </c>
      <c r="AH11" s="86">
        <f t="shared" si="13"/>
        <v>424</v>
      </c>
      <c r="AI11" s="42">
        <v>28</v>
      </c>
      <c r="AK11" s="170">
        <f t="shared" si="14"/>
        <v>1.7369727047146403E-2</v>
      </c>
      <c r="AL11" s="171" t="e">
        <f t="shared" si="15"/>
        <v>#DIV/0!</v>
      </c>
      <c r="AM11" s="171">
        <f t="shared" si="16"/>
        <v>5.5555555555555552E-2</v>
      </c>
    </row>
    <row r="12" spans="1:39" s="37" customFormat="1" x14ac:dyDescent="0.25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4</v>
      </c>
      <c r="J12" s="86">
        <v>0</v>
      </c>
      <c r="K12" s="86">
        <v>40</v>
      </c>
      <c r="L12" s="86">
        <v>1</v>
      </c>
      <c r="M12" s="40">
        <f t="shared" si="1"/>
        <v>44</v>
      </c>
      <c r="N12" s="40">
        <f t="shared" si="2"/>
        <v>1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11</v>
      </c>
      <c r="Z12" s="86">
        <v>1</v>
      </c>
      <c r="AA12" s="40">
        <f t="shared" si="5"/>
        <v>11</v>
      </c>
      <c r="AB12" s="40">
        <f t="shared" si="6"/>
        <v>1</v>
      </c>
      <c r="AC12" s="40"/>
      <c r="AD12" s="86">
        <v>1</v>
      </c>
      <c r="AE12" s="86">
        <v>0</v>
      </c>
      <c r="AF12" s="40">
        <f t="shared" si="12"/>
        <v>1</v>
      </c>
      <c r="AH12" s="86">
        <f t="shared" si="13"/>
        <v>56</v>
      </c>
      <c r="AI12" s="42">
        <v>29</v>
      </c>
      <c r="AK12" s="170">
        <f t="shared" si="14"/>
        <v>2.2727272727272728E-2</v>
      </c>
      <c r="AL12" s="171" t="e">
        <f t="shared" si="15"/>
        <v>#DIV/0!</v>
      </c>
      <c r="AM12" s="171">
        <f t="shared" si="16"/>
        <v>9.0909090909090912E-2</v>
      </c>
    </row>
    <row r="13" spans="1:39" s="37" customFormat="1" x14ac:dyDescent="0.25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8</v>
      </c>
      <c r="J13" s="86">
        <v>0</v>
      </c>
      <c r="K13" s="86">
        <v>52</v>
      </c>
      <c r="L13" s="86">
        <v>1</v>
      </c>
      <c r="M13" s="40">
        <f t="shared" ref="M13:N17" si="18">K13+I13</f>
        <v>60</v>
      </c>
      <c r="N13" s="40">
        <f t="shared" si="18"/>
        <v>1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0</v>
      </c>
      <c r="X13" s="86">
        <v>0</v>
      </c>
      <c r="Y13" s="86">
        <v>6</v>
      </c>
      <c r="Z13" s="86">
        <v>0</v>
      </c>
      <c r="AA13" s="40">
        <f t="shared" si="5"/>
        <v>6</v>
      </c>
      <c r="AB13" s="40">
        <f t="shared" si="6"/>
        <v>0</v>
      </c>
      <c r="AC13" s="40"/>
      <c r="AD13" s="86">
        <v>0</v>
      </c>
      <c r="AE13" s="86">
        <v>0</v>
      </c>
      <c r="AF13" s="40">
        <f t="shared" si="12"/>
        <v>0</v>
      </c>
      <c r="AH13" s="86">
        <f t="shared" si="13"/>
        <v>66</v>
      </c>
      <c r="AI13" s="42">
        <v>30</v>
      </c>
      <c r="AK13" s="170">
        <f t="shared" si="14"/>
        <v>1.6666666666666666E-2</v>
      </c>
      <c r="AL13" s="171" t="e">
        <f t="shared" si="15"/>
        <v>#DIV/0!</v>
      </c>
      <c r="AM13" s="171">
        <f t="shared" si="16"/>
        <v>0</v>
      </c>
    </row>
    <row r="14" spans="1:39" x14ac:dyDescent="0.25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3</v>
      </c>
      <c r="H14" s="86"/>
      <c r="I14" s="122">
        <v>1</v>
      </c>
      <c r="J14" s="122">
        <v>0</v>
      </c>
      <c r="K14" s="122">
        <v>9</v>
      </c>
      <c r="L14" s="122">
        <v>0</v>
      </c>
      <c r="M14" s="40">
        <f t="shared" ref="M14" si="22">K14+I14</f>
        <v>10</v>
      </c>
      <c r="N14" s="40">
        <f t="shared" ref="N14" si="23">L14+J14</f>
        <v>0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13</v>
      </c>
      <c r="AI14" s="42">
        <v>31</v>
      </c>
      <c r="AK14" s="170">
        <f t="shared" si="14"/>
        <v>0</v>
      </c>
      <c r="AL14" s="171" t="e">
        <f t="shared" si="15"/>
        <v>#DIV/0!</v>
      </c>
      <c r="AM14" s="171">
        <f t="shared" si="16"/>
        <v>0</v>
      </c>
    </row>
    <row r="15" spans="1:39" ht="15.6" x14ac:dyDescent="0.25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1</v>
      </c>
      <c r="J15" s="86">
        <v>0</v>
      </c>
      <c r="K15" s="86">
        <v>2</v>
      </c>
      <c r="L15" s="86">
        <v>0</v>
      </c>
      <c r="M15" s="40">
        <f t="shared" si="18"/>
        <v>3</v>
      </c>
      <c r="N15" s="40">
        <f t="shared" si="18"/>
        <v>0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1</v>
      </c>
      <c r="Z15" s="86">
        <v>0</v>
      </c>
      <c r="AA15" s="40">
        <f t="shared" si="5"/>
        <v>1</v>
      </c>
      <c r="AB15" s="40">
        <f t="shared" si="6"/>
        <v>0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4</v>
      </c>
      <c r="AI15" s="42">
        <v>32</v>
      </c>
      <c r="AK15" s="170">
        <f t="shared" si="14"/>
        <v>0</v>
      </c>
      <c r="AL15" s="171" t="e">
        <f t="shared" si="15"/>
        <v>#DIV/0!</v>
      </c>
      <c r="AM15" s="171">
        <f t="shared" si="16"/>
        <v>0</v>
      </c>
    </row>
    <row r="16" spans="1:39" ht="15.6" x14ac:dyDescent="0.25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>
        <v>4</v>
      </c>
      <c r="H16" s="86"/>
      <c r="I16" s="86">
        <v>17</v>
      </c>
      <c r="J16" s="86">
        <v>1</v>
      </c>
      <c r="K16" s="86">
        <v>122</v>
      </c>
      <c r="L16" s="86">
        <v>1</v>
      </c>
      <c r="M16" s="40">
        <f t="shared" si="18"/>
        <v>139</v>
      </c>
      <c r="N16" s="40">
        <f t="shared" si="18"/>
        <v>2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5</v>
      </c>
      <c r="Z16" s="86">
        <v>3</v>
      </c>
      <c r="AA16" s="40">
        <f t="shared" si="5"/>
        <v>5</v>
      </c>
      <c r="AB16" s="40">
        <f t="shared" si="6"/>
        <v>3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144</v>
      </c>
      <c r="AI16" s="42">
        <v>33</v>
      </c>
      <c r="AK16" s="170">
        <f t="shared" si="14"/>
        <v>1.4388489208633094E-2</v>
      </c>
      <c r="AL16" s="171" t="e">
        <f t="shared" si="15"/>
        <v>#DIV/0!</v>
      </c>
      <c r="AM16" s="171">
        <f t="shared" si="16"/>
        <v>0.6</v>
      </c>
    </row>
    <row r="17" spans="1:39" ht="15.6" x14ac:dyDescent="0.25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>
        <v>5</v>
      </c>
      <c r="H17" s="86"/>
      <c r="I17" s="86">
        <v>16</v>
      </c>
      <c r="J17" s="86">
        <v>0</v>
      </c>
      <c r="K17" s="86">
        <v>57</v>
      </c>
      <c r="L17" s="86">
        <v>0</v>
      </c>
      <c r="M17" s="40">
        <f t="shared" si="18"/>
        <v>73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11</v>
      </c>
      <c r="Z17" s="86">
        <v>3</v>
      </c>
      <c r="AA17" s="40">
        <f t="shared" si="5"/>
        <v>11</v>
      </c>
      <c r="AB17" s="40">
        <f t="shared" si="6"/>
        <v>3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84</v>
      </c>
      <c r="AI17" s="42">
        <v>34</v>
      </c>
      <c r="AK17" s="170">
        <f t="shared" si="14"/>
        <v>0</v>
      </c>
      <c r="AL17" s="171" t="e">
        <f t="shared" si="15"/>
        <v>#DIV/0!</v>
      </c>
      <c r="AM17" s="171">
        <f t="shared" si="16"/>
        <v>0.27272727272727271</v>
      </c>
    </row>
    <row r="18" spans="1:39" ht="15.6" x14ac:dyDescent="0.25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>
        <v>4</v>
      </c>
      <c r="H18" s="86"/>
      <c r="I18" s="86">
        <v>0</v>
      </c>
      <c r="J18" s="86">
        <v>0</v>
      </c>
      <c r="K18" s="86">
        <v>0</v>
      </c>
      <c r="L18" s="86">
        <v>0</v>
      </c>
      <c r="M18" s="40">
        <f t="shared" ref="M18:M22" si="27">K18+I18</f>
        <v>0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5</v>
      </c>
      <c r="Z18" s="86">
        <v>3</v>
      </c>
      <c r="AA18" s="40">
        <f t="shared" ref="AA18:AA22" si="31">Y18+W18</f>
        <v>5</v>
      </c>
      <c r="AB18" s="40">
        <f t="shared" ref="AB18:AB22" si="32">Z18+X18</f>
        <v>3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5</v>
      </c>
      <c r="AI18" s="42">
        <v>35</v>
      </c>
      <c r="AK18" s="170" t="e">
        <f t="shared" si="14"/>
        <v>#DIV/0!</v>
      </c>
      <c r="AL18" s="171" t="e">
        <f t="shared" si="15"/>
        <v>#DIV/0!</v>
      </c>
      <c r="AM18" s="171">
        <f t="shared" si="16"/>
        <v>0.6</v>
      </c>
    </row>
    <row r="19" spans="1:39" ht="15.6" x14ac:dyDescent="0.25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>
        <v>4</v>
      </c>
      <c r="H19" s="86"/>
      <c r="I19" s="86">
        <v>0</v>
      </c>
      <c r="J19" s="86">
        <v>0</v>
      </c>
      <c r="K19" s="86">
        <v>8</v>
      </c>
      <c r="L19" s="86">
        <v>0</v>
      </c>
      <c r="M19" s="40">
        <f t="shared" si="27"/>
        <v>8</v>
      </c>
      <c r="N19" s="40">
        <f t="shared" si="28"/>
        <v>0</v>
      </c>
      <c r="O19" s="40"/>
      <c r="P19" s="86">
        <v>0</v>
      </c>
      <c r="Q19" s="86">
        <v>0</v>
      </c>
      <c r="R19" s="86">
        <v>0</v>
      </c>
      <c r="S19" s="86">
        <v>0</v>
      </c>
      <c r="T19" s="40">
        <f t="shared" si="29"/>
        <v>0</v>
      </c>
      <c r="U19" s="40">
        <f t="shared" si="30"/>
        <v>0</v>
      </c>
      <c r="V19" s="40"/>
      <c r="W19" s="86">
        <v>0</v>
      </c>
      <c r="X19" s="86">
        <v>0</v>
      </c>
      <c r="Y19" s="86">
        <v>3</v>
      </c>
      <c r="Z19" s="86">
        <v>0</v>
      </c>
      <c r="AA19" s="40">
        <f t="shared" si="31"/>
        <v>3</v>
      </c>
      <c r="AB19" s="40">
        <f t="shared" si="32"/>
        <v>0</v>
      </c>
      <c r="AC19" s="40"/>
      <c r="AD19" s="86">
        <v>0</v>
      </c>
      <c r="AE19" s="86">
        <v>0</v>
      </c>
      <c r="AF19" s="40">
        <f t="shared" si="12"/>
        <v>0</v>
      </c>
      <c r="AH19" s="86">
        <f t="shared" si="13"/>
        <v>11</v>
      </c>
      <c r="AI19" s="42">
        <v>36</v>
      </c>
      <c r="AK19" s="170">
        <f t="shared" si="14"/>
        <v>0</v>
      </c>
      <c r="AL19" s="171" t="e">
        <f t="shared" si="15"/>
        <v>#DIV/0!</v>
      </c>
      <c r="AM19" s="171">
        <f t="shared" si="16"/>
        <v>0</v>
      </c>
    </row>
    <row r="20" spans="1:39" ht="15.6" x14ac:dyDescent="0.25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>
        <v>5</v>
      </c>
      <c r="H20" s="86"/>
      <c r="I20" s="86">
        <v>0</v>
      </c>
      <c r="J20" s="86">
        <v>0</v>
      </c>
      <c r="K20" s="86">
        <v>9</v>
      </c>
      <c r="L20" s="86">
        <v>2</v>
      </c>
      <c r="M20" s="40">
        <f t="shared" si="27"/>
        <v>9</v>
      </c>
      <c r="N20" s="40">
        <f t="shared" si="28"/>
        <v>2</v>
      </c>
      <c r="O20" s="40"/>
      <c r="P20" s="86">
        <v>0</v>
      </c>
      <c r="Q20" s="86">
        <v>0</v>
      </c>
      <c r="R20" s="86">
        <v>0</v>
      </c>
      <c r="S20" s="86">
        <v>0</v>
      </c>
      <c r="T20" s="40">
        <f t="shared" si="29"/>
        <v>0</v>
      </c>
      <c r="U20" s="40">
        <f t="shared" si="30"/>
        <v>0</v>
      </c>
      <c r="V20" s="40"/>
      <c r="W20" s="86">
        <v>0</v>
      </c>
      <c r="X20" s="86">
        <v>0</v>
      </c>
      <c r="Y20" s="86">
        <v>3</v>
      </c>
      <c r="Z20" s="86">
        <v>1</v>
      </c>
      <c r="AA20" s="40">
        <f t="shared" si="31"/>
        <v>3</v>
      </c>
      <c r="AB20" s="40">
        <f t="shared" si="32"/>
        <v>1</v>
      </c>
      <c r="AC20" s="40"/>
      <c r="AD20" s="86">
        <v>0</v>
      </c>
      <c r="AE20" s="86">
        <v>0</v>
      </c>
      <c r="AF20" s="40">
        <f t="shared" si="12"/>
        <v>0</v>
      </c>
      <c r="AH20" s="86">
        <f t="shared" ref="AH20:AH44" si="33">AF20+AA20+T20+M20</f>
        <v>12</v>
      </c>
      <c r="AI20" s="42">
        <v>37</v>
      </c>
      <c r="AK20" s="170">
        <f t="shared" si="14"/>
        <v>0.22222222222222221</v>
      </c>
      <c r="AL20" s="171" t="e">
        <f t="shared" si="15"/>
        <v>#DIV/0!</v>
      </c>
      <c r="AM20" s="171">
        <f t="shared" si="16"/>
        <v>0.33333333333333331</v>
      </c>
    </row>
    <row r="21" spans="1:39" x14ac:dyDescent="0.25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>
        <v>5</v>
      </c>
      <c r="H21" s="86"/>
      <c r="I21" s="86">
        <v>3</v>
      </c>
      <c r="J21" s="86">
        <v>0</v>
      </c>
      <c r="K21" s="86">
        <v>15</v>
      </c>
      <c r="L21" s="86">
        <v>1</v>
      </c>
      <c r="M21" s="40">
        <f t="shared" si="27"/>
        <v>18</v>
      </c>
      <c r="N21" s="40">
        <f t="shared" si="28"/>
        <v>1</v>
      </c>
      <c r="O21" s="40"/>
      <c r="P21" s="86">
        <v>0</v>
      </c>
      <c r="Q21" s="86">
        <v>0</v>
      </c>
      <c r="R21" s="86">
        <v>0</v>
      </c>
      <c r="S21" s="86">
        <v>0</v>
      </c>
      <c r="T21" s="40">
        <f t="shared" si="29"/>
        <v>0</v>
      </c>
      <c r="U21" s="40">
        <f t="shared" si="30"/>
        <v>0</v>
      </c>
      <c r="V21" s="40"/>
      <c r="W21" s="86">
        <v>1</v>
      </c>
      <c r="X21" s="86">
        <v>0</v>
      </c>
      <c r="Y21" s="86">
        <v>22</v>
      </c>
      <c r="Z21" s="86">
        <v>16</v>
      </c>
      <c r="AA21" s="40">
        <f t="shared" si="31"/>
        <v>23</v>
      </c>
      <c r="AB21" s="40">
        <f t="shared" si="32"/>
        <v>16</v>
      </c>
      <c r="AC21" s="40"/>
      <c r="AD21" s="86">
        <v>0</v>
      </c>
      <c r="AE21" s="86">
        <v>0</v>
      </c>
      <c r="AF21" s="40">
        <f t="shared" si="12"/>
        <v>0</v>
      </c>
      <c r="AH21" s="86">
        <f t="shared" si="33"/>
        <v>41</v>
      </c>
      <c r="AI21" s="42">
        <v>38</v>
      </c>
      <c r="AK21" s="170">
        <f t="shared" si="14"/>
        <v>5.5555555555555552E-2</v>
      </c>
      <c r="AL21" s="171" t="e">
        <f t="shared" si="15"/>
        <v>#DIV/0!</v>
      </c>
      <c r="AM21" s="171">
        <f t="shared" si="16"/>
        <v>0.69565217391304346</v>
      </c>
    </row>
    <row r="22" spans="1:39" x14ac:dyDescent="0.25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>
        <v>5</v>
      </c>
      <c r="H22" s="86"/>
      <c r="I22" s="86">
        <v>3</v>
      </c>
      <c r="J22" s="86">
        <v>0</v>
      </c>
      <c r="K22" s="86">
        <v>70</v>
      </c>
      <c r="L22" s="86">
        <v>9</v>
      </c>
      <c r="M22" s="40">
        <f t="shared" si="27"/>
        <v>73</v>
      </c>
      <c r="N22" s="40">
        <f t="shared" si="28"/>
        <v>9</v>
      </c>
      <c r="O22" s="40"/>
      <c r="P22" s="86">
        <v>1</v>
      </c>
      <c r="Q22" s="86">
        <v>1</v>
      </c>
      <c r="R22" s="86">
        <v>6</v>
      </c>
      <c r="S22" s="86">
        <v>3</v>
      </c>
      <c r="T22" s="40">
        <f t="shared" si="29"/>
        <v>7</v>
      </c>
      <c r="U22" s="40">
        <f t="shared" si="30"/>
        <v>4</v>
      </c>
      <c r="V22" s="40"/>
      <c r="W22" s="86">
        <v>0</v>
      </c>
      <c r="X22" s="86">
        <v>0</v>
      </c>
      <c r="Y22" s="86">
        <v>10</v>
      </c>
      <c r="Z22" s="86">
        <v>2</v>
      </c>
      <c r="AA22" s="40">
        <f t="shared" si="31"/>
        <v>10</v>
      </c>
      <c r="AB22" s="40">
        <f t="shared" si="32"/>
        <v>2</v>
      </c>
      <c r="AC22" s="40"/>
      <c r="AD22" s="86">
        <v>0</v>
      </c>
      <c r="AE22" s="86">
        <v>0</v>
      </c>
      <c r="AF22" s="40">
        <f t="shared" si="12"/>
        <v>0</v>
      </c>
      <c r="AH22" s="86">
        <f t="shared" si="33"/>
        <v>90</v>
      </c>
      <c r="AI22" s="42">
        <v>39</v>
      </c>
      <c r="AK22" s="170">
        <f t="shared" si="14"/>
        <v>0.12328767123287671</v>
      </c>
      <c r="AL22" s="171">
        <f t="shared" si="15"/>
        <v>0.5714285714285714</v>
      </c>
      <c r="AM22" s="171">
        <f t="shared" si="16"/>
        <v>0.2</v>
      </c>
    </row>
    <row r="23" spans="1:39" x14ac:dyDescent="0.25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>
        <v>5</v>
      </c>
      <c r="H23" s="86"/>
      <c r="I23" s="86">
        <v>17</v>
      </c>
      <c r="J23" s="86">
        <v>3</v>
      </c>
      <c r="K23" s="86">
        <v>182</v>
      </c>
      <c r="L23" s="86">
        <v>9</v>
      </c>
      <c r="M23" s="40">
        <f t="shared" ref="M23:M24" si="36">K23+I23</f>
        <v>199</v>
      </c>
      <c r="N23" s="40">
        <f t="shared" ref="N23:N24" si="37">L23+J23</f>
        <v>12</v>
      </c>
      <c r="O23" s="40"/>
      <c r="P23" s="86">
        <v>0</v>
      </c>
      <c r="Q23" s="86">
        <v>0</v>
      </c>
      <c r="R23" s="86">
        <v>7</v>
      </c>
      <c r="S23" s="86">
        <v>7</v>
      </c>
      <c r="T23" s="40">
        <f t="shared" ref="T23:T24" si="38">P23+R23</f>
        <v>7</v>
      </c>
      <c r="U23" s="40">
        <f t="shared" ref="U23:U24" si="39">Q23+S23</f>
        <v>7</v>
      </c>
      <c r="V23" s="40"/>
      <c r="W23" s="86">
        <v>0</v>
      </c>
      <c r="X23" s="86">
        <v>0</v>
      </c>
      <c r="Y23" s="86">
        <v>6</v>
      </c>
      <c r="Z23" s="86">
        <v>2</v>
      </c>
      <c r="AA23" s="40">
        <f t="shared" ref="AA23" si="40">Y23+W23</f>
        <v>6</v>
      </c>
      <c r="AB23" s="40">
        <f t="shared" ref="AB23" si="41">Z23+X23</f>
        <v>2</v>
      </c>
      <c r="AC23" s="40"/>
      <c r="AD23" s="86">
        <v>0</v>
      </c>
      <c r="AE23" s="86">
        <v>0</v>
      </c>
      <c r="AF23" s="40">
        <f t="shared" ref="AF23:AF34" si="42">SUM(AD23:AE23)</f>
        <v>0</v>
      </c>
      <c r="AH23" s="86">
        <f t="shared" si="33"/>
        <v>212</v>
      </c>
      <c r="AI23" s="42">
        <v>40</v>
      </c>
      <c r="AK23" s="170">
        <f t="shared" si="14"/>
        <v>6.030150753768844E-2</v>
      </c>
      <c r="AL23" s="171">
        <f t="shared" si="15"/>
        <v>1</v>
      </c>
      <c r="AM23" s="171">
        <f t="shared" si="16"/>
        <v>0.33333333333333331</v>
      </c>
    </row>
    <row r="24" spans="1:39" x14ac:dyDescent="0.25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>
        <v>5</v>
      </c>
      <c r="H24" s="86"/>
      <c r="I24" s="86">
        <v>40</v>
      </c>
      <c r="J24" s="86">
        <v>2</v>
      </c>
      <c r="K24" s="86">
        <v>122</v>
      </c>
      <c r="L24" s="86">
        <v>7</v>
      </c>
      <c r="M24" s="40">
        <f t="shared" si="36"/>
        <v>162</v>
      </c>
      <c r="N24" s="40">
        <f t="shared" si="37"/>
        <v>9</v>
      </c>
      <c r="O24" s="40"/>
      <c r="P24" s="86">
        <v>1</v>
      </c>
      <c r="Q24" s="86">
        <v>0</v>
      </c>
      <c r="R24" s="86">
        <v>7</v>
      </c>
      <c r="S24" s="86">
        <v>7</v>
      </c>
      <c r="T24" s="40">
        <f t="shared" si="38"/>
        <v>8</v>
      </c>
      <c r="U24" s="40">
        <f t="shared" si="39"/>
        <v>7</v>
      </c>
      <c r="V24" s="40"/>
      <c r="W24" s="86">
        <v>0</v>
      </c>
      <c r="X24" s="86">
        <v>0</v>
      </c>
      <c r="Y24" s="86">
        <v>7</v>
      </c>
      <c r="Z24" s="86">
        <v>6</v>
      </c>
      <c r="AA24" s="40">
        <f t="shared" ref="AA24:AA34" si="43">Y24+W24</f>
        <v>7</v>
      </c>
      <c r="AB24" s="40">
        <f t="shared" ref="AB24:AB34" si="44">Z24+X24</f>
        <v>6</v>
      </c>
      <c r="AC24" s="40"/>
      <c r="AD24" s="86">
        <v>0</v>
      </c>
      <c r="AE24" s="86">
        <v>0</v>
      </c>
      <c r="AF24" s="40">
        <f t="shared" si="42"/>
        <v>0</v>
      </c>
      <c r="AH24" s="86">
        <f t="shared" si="33"/>
        <v>177</v>
      </c>
      <c r="AI24" s="42">
        <v>41</v>
      </c>
      <c r="AK24" s="170">
        <f t="shared" si="14"/>
        <v>5.5555555555555552E-2</v>
      </c>
      <c r="AL24" s="171">
        <f t="shared" si="15"/>
        <v>0.875</v>
      </c>
      <c r="AM24" s="171">
        <f t="shared" si="16"/>
        <v>0.8571428571428571</v>
      </c>
    </row>
    <row r="25" spans="1:39" x14ac:dyDescent="0.25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>
        <v>5</v>
      </c>
      <c r="H25" s="86"/>
      <c r="I25" s="86">
        <v>35</v>
      </c>
      <c r="J25" s="86">
        <v>3</v>
      </c>
      <c r="K25" s="86">
        <v>133</v>
      </c>
      <c r="L25" s="86">
        <v>8</v>
      </c>
      <c r="M25" s="40">
        <f t="shared" ref="M25:M34" si="45">K25+I25</f>
        <v>168</v>
      </c>
      <c r="N25" s="40">
        <f t="shared" ref="N25:N34" si="46">L25+J25</f>
        <v>11</v>
      </c>
      <c r="O25" s="40"/>
      <c r="P25" s="86">
        <v>1</v>
      </c>
      <c r="Q25" s="86">
        <v>1</v>
      </c>
      <c r="R25" s="86">
        <v>13</v>
      </c>
      <c r="S25" s="86">
        <v>13</v>
      </c>
      <c r="T25" s="40">
        <f t="shared" ref="T25:T34" si="47">P25+R25</f>
        <v>14</v>
      </c>
      <c r="U25" s="40">
        <f t="shared" ref="U25:U34" si="48">Q25+S25</f>
        <v>14</v>
      </c>
      <c r="V25" s="40"/>
      <c r="W25" s="86">
        <v>0</v>
      </c>
      <c r="X25" s="86">
        <v>0</v>
      </c>
      <c r="Y25" s="86">
        <v>6</v>
      </c>
      <c r="Z25" s="86">
        <v>4</v>
      </c>
      <c r="AA25" s="40">
        <f t="shared" si="43"/>
        <v>6</v>
      </c>
      <c r="AB25" s="40">
        <f t="shared" si="44"/>
        <v>4</v>
      </c>
      <c r="AC25" s="40"/>
      <c r="AD25" s="86">
        <v>0</v>
      </c>
      <c r="AE25" s="86">
        <v>0</v>
      </c>
      <c r="AF25" s="40">
        <f t="shared" si="42"/>
        <v>0</v>
      </c>
      <c r="AH25" s="86">
        <f t="shared" si="33"/>
        <v>188</v>
      </c>
      <c r="AI25" s="42">
        <v>42</v>
      </c>
      <c r="AK25" s="170">
        <f t="shared" ref="AK25:AK34" si="49">N25/M25</f>
        <v>6.5476190476190479E-2</v>
      </c>
      <c r="AL25" s="171">
        <f t="shared" ref="AL25:AL34" si="50">U25/T25</f>
        <v>1</v>
      </c>
      <c r="AM25" s="171">
        <f t="shared" ref="AM25:AM34" si="51">AB25/AA25</f>
        <v>0.66666666666666663</v>
      </c>
    </row>
    <row r="26" spans="1:39" x14ac:dyDescent="0.25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>
        <v>5</v>
      </c>
      <c r="H26" s="86"/>
      <c r="I26" s="86">
        <v>15</v>
      </c>
      <c r="J26" s="86">
        <v>0</v>
      </c>
      <c r="K26" s="86">
        <v>50</v>
      </c>
      <c r="L26" s="86">
        <v>1</v>
      </c>
      <c r="M26" s="40">
        <f t="shared" si="45"/>
        <v>65</v>
      </c>
      <c r="N26" s="40">
        <f t="shared" si="46"/>
        <v>1</v>
      </c>
      <c r="O26" s="40"/>
      <c r="P26" s="86">
        <v>1</v>
      </c>
      <c r="Q26" s="86">
        <v>0</v>
      </c>
      <c r="R26" s="86">
        <v>24</v>
      </c>
      <c r="S26" s="86">
        <v>21</v>
      </c>
      <c r="T26" s="40">
        <f t="shared" si="47"/>
        <v>25</v>
      </c>
      <c r="U26" s="40">
        <f t="shared" si="48"/>
        <v>21</v>
      </c>
      <c r="V26" s="40"/>
      <c r="W26" s="86">
        <v>1</v>
      </c>
      <c r="X26" s="86">
        <v>1</v>
      </c>
      <c r="Y26" s="86">
        <v>5</v>
      </c>
      <c r="Z26" s="86">
        <v>4</v>
      </c>
      <c r="AA26" s="40">
        <f t="shared" si="43"/>
        <v>6</v>
      </c>
      <c r="AB26" s="40">
        <f t="shared" si="44"/>
        <v>5</v>
      </c>
      <c r="AC26" s="40"/>
      <c r="AD26" s="86">
        <v>0</v>
      </c>
      <c r="AE26" s="86">
        <v>0</v>
      </c>
      <c r="AF26" s="40">
        <f t="shared" si="42"/>
        <v>0</v>
      </c>
      <c r="AH26" s="86">
        <f t="shared" si="33"/>
        <v>96</v>
      </c>
      <c r="AI26" s="42">
        <v>43</v>
      </c>
      <c r="AK26" s="170">
        <f t="shared" si="49"/>
        <v>1.5384615384615385E-2</v>
      </c>
      <c r="AL26" s="171">
        <f t="shared" si="50"/>
        <v>0.84</v>
      </c>
      <c r="AM26" s="171">
        <f t="shared" si="51"/>
        <v>0.83333333333333337</v>
      </c>
    </row>
    <row r="27" spans="1:39" x14ac:dyDescent="0.25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>
        <v>5</v>
      </c>
      <c r="H27" s="86"/>
      <c r="I27" s="86">
        <v>10</v>
      </c>
      <c r="J27" s="86">
        <v>0</v>
      </c>
      <c r="K27" s="86">
        <v>31</v>
      </c>
      <c r="L27" s="86">
        <v>5</v>
      </c>
      <c r="M27" s="40">
        <f t="shared" si="45"/>
        <v>41</v>
      </c>
      <c r="N27" s="40">
        <f t="shared" si="46"/>
        <v>5</v>
      </c>
      <c r="O27" s="40"/>
      <c r="P27" s="86">
        <v>1</v>
      </c>
      <c r="Q27" s="86">
        <v>1</v>
      </c>
      <c r="R27" s="86">
        <v>25</v>
      </c>
      <c r="S27" s="86">
        <v>23</v>
      </c>
      <c r="T27" s="40">
        <f t="shared" si="47"/>
        <v>26</v>
      </c>
      <c r="U27" s="40">
        <f t="shared" si="48"/>
        <v>24</v>
      </c>
      <c r="V27" s="40"/>
      <c r="W27" s="86">
        <v>0</v>
      </c>
      <c r="X27" s="86">
        <v>0</v>
      </c>
      <c r="Y27" s="86">
        <v>10</v>
      </c>
      <c r="Z27" s="86">
        <v>5</v>
      </c>
      <c r="AA27" s="40">
        <f t="shared" si="43"/>
        <v>10</v>
      </c>
      <c r="AB27" s="40">
        <f t="shared" si="44"/>
        <v>5</v>
      </c>
      <c r="AC27" s="40"/>
      <c r="AD27" s="86">
        <v>0</v>
      </c>
      <c r="AE27" s="86">
        <v>0</v>
      </c>
      <c r="AF27" s="40">
        <f t="shared" si="42"/>
        <v>0</v>
      </c>
      <c r="AH27" s="86">
        <f t="shared" si="33"/>
        <v>77</v>
      </c>
      <c r="AI27" s="42">
        <v>44</v>
      </c>
      <c r="AK27" s="170">
        <f t="shared" si="49"/>
        <v>0.12195121951219512</v>
      </c>
      <c r="AL27" s="171">
        <f t="shared" si="50"/>
        <v>0.92307692307692313</v>
      </c>
      <c r="AM27" s="171">
        <f t="shared" si="51"/>
        <v>0.5</v>
      </c>
    </row>
    <row r="28" spans="1:39" x14ac:dyDescent="0.25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>
        <v>4</v>
      </c>
      <c r="H28" s="86"/>
      <c r="I28" s="86">
        <v>5</v>
      </c>
      <c r="J28" s="86">
        <v>1</v>
      </c>
      <c r="K28" s="86">
        <v>17</v>
      </c>
      <c r="L28" s="86">
        <v>2</v>
      </c>
      <c r="M28" s="40">
        <f t="shared" si="45"/>
        <v>22</v>
      </c>
      <c r="N28" s="40">
        <f t="shared" si="46"/>
        <v>3</v>
      </c>
      <c r="O28" s="40"/>
      <c r="P28" s="86">
        <v>4</v>
      </c>
      <c r="Q28" s="86">
        <v>3</v>
      </c>
      <c r="R28" s="86">
        <v>58</v>
      </c>
      <c r="S28" s="86">
        <v>53</v>
      </c>
      <c r="T28" s="40">
        <f t="shared" si="47"/>
        <v>62</v>
      </c>
      <c r="U28" s="40">
        <f t="shared" si="48"/>
        <v>56</v>
      </c>
      <c r="V28" s="40"/>
      <c r="W28" s="86">
        <v>1</v>
      </c>
      <c r="X28" s="86">
        <v>0</v>
      </c>
      <c r="Y28" s="86">
        <v>23</v>
      </c>
      <c r="Z28" s="86">
        <v>11</v>
      </c>
      <c r="AA28" s="40">
        <f t="shared" si="43"/>
        <v>24</v>
      </c>
      <c r="AB28" s="40">
        <f t="shared" si="44"/>
        <v>11</v>
      </c>
      <c r="AC28" s="40"/>
      <c r="AD28" s="86">
        <v>0</v>
      </c>
      <c r="AE28" s="86">
        <v>0</v>
      </c>
      <c r="AF28" s="40">
        <f t="shared" si="42"/>
        <v>0</v>
      </c>
      <c r="AH28" s="86">
        <f t="shared" si="33"/>
        <v>108</v>
      </c>
      <c r="AI28" s="42">
        <v>45</v>
      </c>
      <c r="AK28" s="170">
        <f t="shared" si="49"/>
        <v>0.13636363636363635</v>
      </c>
      <c r="AL28" s="171">
        <f t="shared" si="50"/>
        <v>0.90322580645161288</v>
      </c>
      <c r="AM28" s="171">
        <f t="shared" si="51"/>
        <v>0.45833333333333331</v>
      </c>
    </row>
    <row r="29" spans="1:39" x14ac:dyDescent="0.25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>
        <v>5</v>
      </c>
      <c r="H29" s="86"/>
      <c r="I29" s="86">
        <v>4</v>
      </c>
      <c r="J29" s="86">
        <v>0</v>
      </c>
      <c r="K29" s="86">
        <v>7</v>
      </c>
      <c r="L29" s="86">
        <v>1</v>
      </c>
      <c r="M29" s="40">
        <f t="shared" si="45"/>
        <v>11</v>
      </c>
      <c r="N29" s="40">
        <f t="shared" si="46"/>
        <v>1</v>
      </c>
      <c r="O29" s="40"/>
      <c r="P29" s="86">
        <v>2</v>
      </c>
      <c r="Q29" s="86">
        <v>2</v>
      </c>
      <c r="R29" s="86">
        <v>13</v>
      </c>
      <c r="S29" s="86">
        <v>12</v>
      </c>
      <c r="T29" s="40">
        <f t="shared" si="47"/>
        <v>15</v>
      </c>
      <c r="U29" s="40">
        <f t="shared" si="48"/>
        <v>14</v>
      </c>
      <c r="V29" s="40"/>
      <c r="W29" s="86">
        <v>0</v>
      </c>
      <c r="X29" s="86">
        <v>0</v>
      </c>
      <c r="Y29" s="86">
        <v>3</v>
      </c>
      <c r="Z29" s="86">
        <v>2</v>
      </c>
      <c r="AA29" s="40">
        <f t="shared" si="43"/>
        <v>3</v>
      </c>
      <c r="AB29" s="40">
        <f t="shared" si="44"/>
        <v>2</v>
      </c>
      <c r="AC29" s="40"/>
      <c r="AD29" s="86">
        <v>0</v>
      </c>
      <c r="AE29" s="86">
        <v>0</v>
      </c>
      <c r="AF29" s="40">
        <f t="shared" si="42"/>
        <v>0</v>
      </c>
      <c r="AH29" s="86">
        <f t="shared" si="33"/>
        <v>29</v>
      </c>
      <c r="AI29" s="42">
        <v>46</v>
      </c>
      <c r="AK29" s="170">
        <f t="shared" si="49"/>
        <v>9.0909090909090912E-2</v>
      </c>
      <c r="AL29" s="171">
        <f t="shared" si="50"/>
        <v>0.93333333333333335</v>
      </c>
      <c r="AM29" s="171">
        <f t="shared" si="51"/>
        <v>0.66666666666666663</v>
      </c>
    </row>
    <row r="30" spans="1:39" x14ac:dyDescent="0.25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>
        <v>2</v>
      </c>
      <c r="H30" s="86"/>
      <c r="I30" s="86">
        <v>1</v>
      </c>
      <c r="J30" s="86">
        <v>1</v>
      </c>
      <c r="K30" s="86">
        <v>2</v>
      </c>
      <c r="L30" s="86">
        <v>1</v>
      </c>
      <c r="M30" s="40">
        <f t="shared" si="45"/>
        <v>3</v>
      </c>
      <c r="N30" s="40">
        <f t="shared" si="46"/>
        <v>2</v>
      </c>
      <c r="O30" s="40"/>
      <c r="P30" s="86">
        <v>1</v>
      </c>
      <c r="Q30" s="86">
        <v>1</v>
      </c>
      <c r="R30" s="86">
        <v>3</v>
      </c>
      <c r="S30" s="86">
        <v>2</v>
      </c>
      <c r="T30" s="40">
        <f t="shared" si="47"/>
        <v>4</v>
      </c>
      <c r="U30" s="40">
        <f t="shared" si="48"/>
        <v>3</v>
      </c>
      <c r="V30" s="40"/>
      <c r="W30" s="86">
        <v>2</v>
      </c>
      <c r="X30" s="86">
        <v>2</v>
      </c>
      <c r="Y30" s="86">
        <v>0</v>
      </c>
      <c r="Z30" s="86">
        <v>0</v>
      </c>
      <c r="AA30" s="40">
        <f t="shared" si="43"/>
        <v>2</v>
      </c>
      <c r="AB30" s="40">
        <f t="shared" si="44"/>
        <v>2</v>
      </c>
      <c r="AC30" s="40"/>
      <c r="AD30" s="86">
        <v>0</v>
      </c>
      <c r="AE30" s="86">
        <v>0</v>
      </c>
      <c r="AF30" s="40">
        <f t="shared" si="42"/>
        <v>0</v>
      </c>
      <c r="AH30" s="86">
        <f t="shared" si="33"/>
        <v>9</v>
      </c>
      <c r="AI30" s="42">
        <v>47</v>
      </c>
      <c r="AK30" s="170">
        <f t="shared" si="49"/>
        <v>0.66666666666666663</v>
      </c>
      <c r="AL30" s="171">
        <f t="shared" si="50"/>
        <v>0.75</v>
      </c>
      <c r="AM30" s="171">
        <f t="shared" si="51"/>
        <v>1</v>
      </c>
    </row>
    <row r="31" spans="1:39" x14ac:dyDescent="0.25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>
        <v>5</v>
      </c>
      <c r="H31" s="86"/>
      <c r="I31" s="86">
        <v>1</v>
      </c>
      <c r="J31" s="86">
        <v>0</v>
      </c>
      <c r="K31" s="86">
        <v>6</v>
      </c>
      <c r="L31" s="86">
        <v>1</v>
      </c>
      <c r="M31" s="40">
        <f t="shared" si="45"/>
        <v>7</v>
      </c>
      <c r="N31" s="40">
        <f t="shared" si="46"/>
        <v>1</v>
      </c>
      <c r="O31" s="40"/>
      <c r="P31" s="86">
        <v>1</v>
      </c>
      <c r="Q31" s="86">
        <v>1</v>
      </c>
      <c r="R31" s="86">
        <v>54</v>
      </c>
      <c r="S31" s="86">
        <v>48</v>
      </c>
      <c r="T31" s="40">
        <f t="shared" si="47"/>
        <v>55</v>
      </c>
      <c r="U31" s="40">
        <f t="shared" si="48"/>
        <v>49</v>
      </c>
      <c r="V31" s="40"/>
      <c r="W31" s="86">
        <v>0</v>
      </c>
      <c r="X31" s="86">
        <v>0</v>
      </c>
      <c r="Y31" s="86">
        <v>4</v>
      </c>
      <c r="Z31" s="86">
        <v>3</v>
      </c>
      <c r="AA31" s="40">
        <f t="shared" si="43"/>
        <v>4</v>
      </c>
      <c r="AB31" s="40">
        <f t="shared" si="44"/>
        <v>3</v>
      </c>
      <c r="AC31" s="40"/>
      <c r="AD31" s="86">
        <v>0</v>
      </c>
      <c r="AE31" s="86">
        <v>0</v>
      </c>
      <c r="AF31" s="40">
        <f t="shared" si="42"/>
        <v>0</v>
      </c>
      <c r="AH31" s="86">
        <f t="shared" si="33"/>
        <v>66</v>
      </c>
      <c r="AI31" s="42">
        <v>48</v>
      </c>
      <c r="AK31" s="170">
        <f t="shared" si="49"/>
        <v>0.14285714285714285</v>
      </c>
      <c r="AL31" s="171">
        <f t="shared" si="50"/>
        <v>0.89090909090909087</v>
      </c>
      <c r="AM31" s="171">
        <f t="shared" si="51"/>
        <v>0.75</v>
      </c>
    </row>
    <row r="32" spans="1:39" x14ac:dyDescent="0.25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>
        <v>4</v>
      </c>
      <c r="H32" s="86"/>
      <c r="I32" s="86">
        <v>0</v>
      </c>
      <c r="J32" s="86">
        <v>0</v>
      </c>
      <c r="K32" s="86">
        <v>9</v>
      </c>
      <c r="L32" s="86">
        <v>1</v>
      </c>
      <c r="M32" s="40">
        <f t="shared" si="45"/>
        <v>9</v>
      </c>
      <c r="N32" s="40">
        <f t="shared" si="46"/>
        <v>1</v>
      </c>
      <c r="O32" s="40"/>
      <c r="P32" s="86">
        <v>0</v>
      </c>
      <c r="Q32" s="86">
        <v>0</v>
      </c>
      <c r="R32" s="86">
        <v>17</v>
      </c>
      <c r="S32" s="86">
        <v>16</v>
      </c>
      <c r="T32" s="40">
        <f t="shared" si="47"/>
        <v>17</v>
      </c>
      <c r="U32" s="40">
        <f t="shared" si="48"/>
        <v>16</v>
      </c>
      <c r="V32" s="40"/>
      <c r="W32" s="86">
        <v>0</v>
      </c>
      <c r="X32" s="86">
        <v>0</v>
      </c>
      <c r="Y32" s="86">
        <v>4</v>
      </c>
      <c r="Z32" s="86">
        <v>3</v>
      </c>
      <c r="AA32" s="40">
        <f t="shared" si="43"/>
        <v>4</v>
      </c>
      <c r="AB32" s="40">
        <f t="shared" si="44"/>
        <v>3</v>
      </c>
      <c r="AC32" s="40"/>
      <c r="AD32" s="86">
        <v>0</v>
      </c>
      <c r="AE32" s="86">
        <v>0</v>
      </c>
      <c r="AF32" s="40">
        <v>0</v>
      </c>
      <c r="AH32" s="86">
        <f t="shared" si="33"/>
        <v>30</v>
      </c>
      <c r="AI32" s="42">
        <v>49</v>
      </c>
      <c r="AK32" s="170">
        <f t="shared" si="49"/>
        <v>0.1111111111111111</v>
      </c>
      <c r="AL32" s="171">
        <f t="shared" si="50"/>
        <v>0.94117647058823528</v>
      </c>
      <c r="AM32" s="171">
        <f t="shared" si="51"/>
        <v>0.75</v>
      </c>
    </row>
    <row r="33" spans="1:39" x14ac:dyDescent="0.25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>
        <v>5</v>
      </c>
      <c r="H33" s="86"/>
      <c r="I33" s="86">
        <v>0</v>
      </c>
      <c r="J33" s="86">
        <v>0</v>
      </c>
      <c r="K33" s="86">
        <v>2</v>
      </c>
      <c r="L33" s="86">
        <v>0</v>
      </c>
      <c r="M33" s="40">
        <f t="shared" ref="M33" si="52">K33+I33</f>
        <v>2</v>
      </c>
      <c r="N33" s="40">
        <f t="shared" ref="N33" si="53">L33+J33</f>
        <v>0</v>
      </c>
      <c r="O33" s="40"/>
      <c r="P33" s="86">
        <v>0</v>
      </c>
      <c r="Q33" s="86">
        <v>0</v>
      </c>
      <c r="R33" s="86">
        <v>12</v>
      </c>
      <c r="S33" s="86">
        <v>12</v>
      </c>
      <c r="T33" s="40">
        <f t="shared" ref="T33" si="54">P33+R33</f>
        <v>12</v>
      </c>
      <c r="U33" s="40">
        <f t="shared" ref="U33" si="55">Q33+S33</f>
        <v>12</v>
      </c>
      <c r="V33" s="40"/>
      <c r="W33" s="86">
        <v>0</v>
      </c>
      <c r="X33" s="86">
        <v>0</v>
      </c>
      <c r="Y33" s="86">
        <v>0</v>
      </c>
      <c r="Z33" s="86">
        <v>0</v>
      </c>
      <c r="AA33" s="40">
        <f t="shared" ref="AA33" si="56">Y33+W33</f>
        <v>0</v>
      </c>
      <c r="AB33" s="40">
        <f t="shared" ref="AB33" si="57">Z33+X33</f>
        <v>0</v>
      </c>
      <c r="AC33" s="40"/>
      <c r="AD33" s="86">
        <v>0</v>
      </c>
      <c r="AE33" s="86">
        <v>0</v>
      </c>
      <c r="AF33" s="40">
        <f t="shared" ref="AF33" si="58">SUM(AD33:AE33)</f>
        <v>0</v>
      </c>
      <c r="AH33" s="86">
        <f t="shared" ref="AH33" si="59">AF33+AA33+T33+M33</f>
        <v>14</v>
      </c>
      <c r="AI33" s="42">
        <v>50</v>
      </c>
      <c r="AK33" s="170">
        <f t="shared" si="49"/>
        <v>0</v>
      </c>
      <c r="AL33" s="171">
        <f t="shared" si="50"/>
        <v>1</v>
      </c>
      <c r="AM33" s="171" t="e">
        <f t="shared" si="51"/>
        <v>#DIV/0!</v>
      </c>
    </row>
    <row r="34" spans="1:39" x14ac:dyDescent="0.25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>
        <v>2</v>
      </c>
      <c r="H34" s="86"/>
      <c r="I34" s="86">
        <v>0</v>
      </c>
      <c r="J34" s="86">
        <v>0</v>
      </c>
      <c r="K34" s="86">
        <v>0</v>
      </c>
      <c r="L34" s="86">
        <v>0</v>
      </c>
      <c r="M34" s="40">
        <f t="shared" si="45"/>
        <v>0</v>
      </c>
      <c r="N34" s="40">
        <f t="shared" si="46"/>
        <v>0</v>
      </c>
      <c r="O34" s="40"/>
      <c r="P34" s="86">
        <v>0</v>
      </c>
      <c r="Q34" s="86">
        <v>0</v>
      </c>
      <c r="R34" s="86">
        <v>0</v>
      </c>
      <c r="S34" s="86">
        <v>0</v>
      </c>
      <c r="T34" s="40">
        <f t="shared" si="47"/>
        <v>0</v>
      </c>
      <c r="U34" s="40">
        <f t="shared" si="48"/>
        <v>0</v>
      </c>
      <c r="V34" s="40"/>
      <c r="W34" s="86">
        <v>0</v>
      </c>
      <c r="X34" s="86">
        <v>0</v>
      </c>
      <c r="Y34" s="86">
        <v>0</v>
      </c>
      <c r="Z34" s="86">
        <v>0</v>
      </c>
      <c r="AA34" s="40">
        <f t="shared" si="43"/>
        <v>0</v>
      </c>
      <c r="AB34" s="40">
        <f t="shared" si="44"/>
        <v>0</v>
      </c>
      <c r="AC34" s="40"/>
      <c r="AD34" s="86">
        <v>0</v>
      </c>
      <c r="AE34" s="86">
        <v>0</v>
      </c>
      <c r="AF34" s="40">
        <f t="shared" si="42"/>
        <v>0</v>
      </c>
      <c r="AH34" s="86">
        <f t="shared" si="33"/>
        <v>0</v>
      </c>
      <c r="AI34" s="42">
        <v>51</v>
      </c>
      <c r="AK34" s="170" t="e">
        <f t="shared" si="49"/>
        <v>#DIV/0!</v>
      </c>
      <c r="AL34" s="171" t="e">
        <f t="shared" si="50"/>
        <v>#DIV/0!</v>
      </c>
      <c r="AM34" s="171" t="e">
        <f t="shared" si="51"/>
        <v>#DIV/0!</v>
      </c>
    </row>
    <row r="35" spans="1:39" s="37" customFormat="1" ht="7.95" customHeight="1" x14ac:dyDescent="0.25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25">
      <c r="A36" s="40"/>
      <c r="B36" s="40"/>
      <c r="C36" s="40"/>
      <c r="D36" s="91"/>
      <c r="E36" s="92" t="s">
        <v>141</v>
      </c>
      <c r="F36" s="38"/>
      <c r="G36" s="38">
        <f>SUM(G5:G34)</f>
        <v>133</v>
      </c>
      <c r="H36" s="38"/>
      <c r="I36" s="38">
        <f t="shared" ref="I36:AF36" si="60">SUM(I5:I34)</f>
        <v>238</v>
      </c>
      <c r="J36" s="38">
        <f t="shared" si="60"/>
        <v>12</v>
      </c>
      <c r="K36" s="165">
        <f t="shared" si="60"/>
        <v>2957</v>
      </c>
      <c r="L36" s="38">
        <f t="shared" si="60"/>
        <v>156</v>
      </c>
      <c r="M36" s="165">
        <f t="shared" si="60"/>
        <v>3195</v>
      </c>
      <c r="N36" s="38">
        <f t="shared" si="60"/>
        <v>168</v>
      </c>
      <c r="O36" s="38"/>
      <c r="P36" s="38">
        <f t="shared" si="60"/>
        <v>13</v>
      </c>
      <c r="Q36" s="38">
        <f t="shared" si="60"/>
        <v>10</v>
      </c>
      <c r="R36" s="38">
        <f t="shared" si="60"/>
        <v>239</v>
      </c>
      <c r="S36" s="38">
        <f t="shared" si="60"/>
        <v>217</v>
      </c>
      <c r="T36" s="38">
        <f t="shared" si="60"/>
        <v>252</v>
      </c>
      <c r="U36" s="38">
        <f t="shared" si="60"/>
        <v>227</v>
      </c>
      <c r="V36" s="38"/>
      <c r="W36" s="38">
        <f t="shared" si="60"/>
        <v>5</v>
      </c>
      <c r="X36" s="38">
        <f t="shared" si="60"/>
        <v>3</v>
      </c>
      <c r="Y36" s="38">
        <f t="shared" si="60"/>
        <v>216</v>
      </c>
      <c r="Z36" s="38">
        <f t="shared" si="60"/>
        <v>72</v>
      </c>
      <c r="AA36" s="38">
        <f t="shared" si="60"/>
        <v>221</v>
      </c>
      <c r="AB36" s="38">
        <f t="shared" si="60"/>
        <v>75</v>
      </c>
      <c r="AC36" s="38"/>
      <c r="AD36" s="38">
        <f t="shared" si="60"/>
        <v>4</v>
      </c>
      <c r="AE36" s="38">
        <f t="shared" si="60"/>
        <v>18</v>
      </c>
      <c r="AF36" s="38">
        <f t="shared" si="60"/>
        <v>22</v>
      </c>
      <c r="AG36" s="38"/>
      <c r="AH36" s="165">
        <f t="shared" si="33"/>
        <v>3690</v>
      </c>
      <c r="AI36" s="37"/>
      <c r="AJ36" s="37"/>
    </row>
    <row r="37" spans="1:39" x14ac:dyDescent="0.25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.6" x14ac:dyDescent="0.25">
      <c r="A38" s="85" t="s">
        <v>134</v>
      </c>
      <c r="B38" s="40"/>
      <c r="C38" s="40"/>
      <c r="D38" s="91"/>
      <c r="E38" s="88"/>
      <c r="F38" s="40"/>
      <c r="G38" s="40">
        <v>109</v>
      </c>
      <c r="H38" s="40"/>
      <c r="I38" s="40">
        <v>192</v>
      </c>
      <c r="J38" s="40">
        <v>1</v>
      </c>
      <c r="K38" s="95">
        <v>1658</v>
      </c>
      <c r="L38" s="40">
        <v>313</v>
      </c>
      <c r="M38" s="95">
        <v>1848</v>
      </c>
      <c r="N38" s="40">
        <v>314</v>
      </c>
      <c r="O38" s="40"/>
      <c r="P38" s="40">
        <v>16</v>
      </c>
      <c r="Q38" s="40">
        <v>16</v>
      </c>
      <c r="R38" s="40">
        <v>357</v>
      </c>
      <c r="S38" s="40">
        <v>337</v>
      </c>
      <c r="T38" s="40">
        <v>373</v>
      </c>
      <c r="U38" s="40">
        <v>353</v>
      </c>
      <c r="V38" s="40"/>
      <c r="W38" s="40">
        <v>4</v>
      </c>
      <c r="X38" s="40">
        <v>0</v>
      </c>
      <c r="Y38" s="40">
        <v>218</v>
      </c>
      <c r="Z38" s="40">
        <v>110</v>
      </c>
      <c r="AA38" s="40">
        <v>222</v>
      </c>
      <c r="AB38" s="40">
        <v>110</v>
      </c>
      <c r="AC38" s="40"/>
      <c r="AD38" s="40">
        <v>0</v>
      </c>
      <c r="AE38" s="40">
        <v>11</v>
      </c>
      <c r="AF38" s="40">
        <v>11</v>
      </c>
      <c r="AG38" s="37"/>
      <c r="AH38" s="166">
        <f t="shared" si="33"/>
        <v>2454</v>
      </c>
    </row>
    <row r="39" spans="1:39" ht="15.6" x14ac:dyDescent="0.25">
      <c r="A39" s="85" t="s">
        <v>126</v>
      </c>
      <c r="B39" s="40"/>
      <c r="C39" s="40"/>
      <c r="D39" s="91"/>
      <c r="E39" s="88"/>
      <c r="F39" s="40"/>
      <c r="G39" s="40">
        <v>73</v>
      </c>
      <c r="H39" s="40"/>
      <c r="I39" s="40">
        <v>91</v>
      </c>
      <c r="J39" s="40">
        <v>10</v>
      </c>
      <c r="K39" s="40">
        <v>320</v>
      </c>
      <c r="L39" s="40">
        <v>58</v>
      </c>
      <c r="M39" s="40">
        <v>411</v>
      </c>
      <c r="N39" s="40">
        <v>68</v>
      </c>
      <c r="O39" s="40"/>
      <c r="P39" s="40">
        <v>4</v>
      </c>
      <c r="Q39" s="40">
        <v>4</v>
      </c>
      <c r="R39" s="40">
        <v>0</v>
      </c>
      <c r="S39" s="40">
        <v>0</v>
      </c>
      <c r="T39" s="40">
        <v>4</v>
      </c>
      <c r="U39" s="40">
        <v>4</v>
      </c>
      <c r="V39" s="40"/>
      <c r="W39" s="40">
        <v>5</v>
      </c>
      <c r="X39" s="40">
        <v>3</v>
      </c>
      <c r="Y39" s="40">
        <v>73</v>
      </c>
      <c r="Z39" s="40">
        <v>12</v>
      </c>
      <c r="AA39" s="40">
        <v>78</v>
      </c>
      <c r="AB39" s="40">
        <v>15</v>
      </c>
      <c r="AC39" s="40"/>
      <c r="AD39" s="40">
        <v>0</v>
      </c>
      <c r="AE39" s="40">
        <v>14</v>
      </c>
      <c r="AF39" s="40">
        <v>14</v>
      </c>
      <c r="AG39" s="37"/>
      <c r="AH39" s="166">
        <f t="shared" si="33"/>
        <v>507</v>
      </c>
    </row>
    <row r="40" spans="1:39" ht="15.6" x14ac:dyDescent="0.25">
      <c r="A40" s="85" t="s">
        <v>113</v>
      </c>
      <c r="B40" s="40"/>
      <c r="C40" s="40"/>
      <c r="D40" s="91"/>
      <c r="E40" s="88"/>
      <c r="F40" s="40"/>
      <c r="G40" s="40">
        <v>50</v>
      </c>
      <c r="H40" s="40"/>
      <c r="I40" s="40">
        <v>76</v>
      </c>
      <c r="J40" s="40">
        <v>6</v>
      </c>
      <c r="K40" s="40">
        <v>470</v>
      </c>
      <c r="L40" s="40">
        <v>98</v>
      </c>
      <c r="M40" s="40">
        <v>546</v>
      </c>
      <c r="N40" s="40">
        <v>104</v>
      </c>
      <c r="O40" s="40"/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/>
      <c r="W40" s="40">
        <v>2</v>
      </c>
      <c r="X40" s="40">
        <v>0</v>
      </c>
      <c r="Y40" s="40">
        <v>118</v>
      </c>
      <c r="Z40" s="40">
        <v>17</v>
      </c>
      <c r="AA40" s="40">
        <v>120</v>
      </c>
      <c r="AB40" s="40">
        <v>17</v>
      </c>
      <c r="AC40" s="40"/>
      <c r="AD40" s="40">
        <v>9</v>
      </c>
      <c r="AE40" s="40">
        <v>14</v>
      </c>
      <c r="AF40" s="40">
        <v>23</v>
      </c>
      <c r="AG40" s="37"/>
      <c r="AH40" s="166">
        <f t="shared" si="33"/>
        <v>689</v>
      </c>
    </row>
    <row r="41" spans="1:39" s="37" customFormat="1" ht="15.6" x14ac:dyDescent="0.25">
      <c r="A41" s="85" t="s">
        <v>103</v>
      </c>
      <c r="B41" s="40"/>
      <c r="C41" s="40"/>
      <c r="D41" s="91"/>
      <c r="E41" s="85"/>
      <c r="F41" s="40"/>
      <c r="G41" s="95">
        <v>72</v>
      </c>
      <c r="H41" s="95"/>
      <c r="I41" s="95">
        <v>37</v>
      </c>
      <c r="J41" s="95">
        <v>4</v>
      </c>
      <c r="K41" s="95">
        <v>1042</v>
      </c>
      <c r="L41" s="95">
        <v>185</v>
      </c>
      <c r="M41" s="95">
        <f>I41+K41</f>
        <v>1079</v>
      </c>
      <c r="N41" s="95">
        <f>J41+L41</f>
        <v>189</v>
      </c>
      <c r="O41" s="95"/>
      <c r="P41" s="95">
        <v>0</v>
      </c>
      <c r="Q41" s="95">
        <v>0</v>
      </c>
      <c r="R41" s="95">
        <v>0</v>
      </c>
      <c r="S41" s="95">
        <v>0</v>
      </c>
      <c r="T41" s="95">
        <v>0</v>
      </c>
      <c r="U41" s="95">
        <v>0</v>
      </c>
      <c r="V41" s="95"/>
      <c r="W41" s="95">
        <v>2</v>
      </c>
      <c r="X41" s="95">
        <v>0</v>
      </c>
      <c r="Y41" s="95">
        <v>64</v>
      </c>
      <c r="Z41" s="95">
        <v>26</v>
      </c>
      <c r="AA41" s="95">
        <f>W41+Y41</f>
        <v>66</v>
      </c>
      <c r="AB41" s="95">
        <f>X41+Z41</f>
        <v>26</v>
      </c>
      <c r="AC41" s="95"/>
      <c r="AD41" s="95">
        <v>2</v>
      </c>
      <c r="AE41" s="95">
        <v>16</v>
      </c>
      <c r="AF41" s="95">
        <v>20</v>
      </c>
      <c r="AH41" s="166">
        <f t="shared" si="33"/>
        <v>1165</v>
      </c>
      <c r="AI41" s="42"/>
      <c r="AJ41" s="42"/>
    </row>
    <row r="42" spans="1:39" s="37" customFormat="1" ht="15.6" x14ac:dyDescent="0.25">
      <c r="A42" s="85" t="s">
        <v>81</v>
      </c>
      <c r="B42" s="85"/>
      <c r="C42" s="85"/>
      <c r="D42" s="85"/>
      <c r="E42" s="85"/>
      <c r="G42" s="95">
        <v>48</v>
      </c>
      <c r="H42" s="95"/>
      <c r="I42" s="95">
        <v>58</v>
      </c>
      <c r="J42" s="95">
        <v>7</v>
      </c>
      <c r="K42" s="95">
        <v>150</v>
      </c>
      <c r="L42" s="95">
        <v>19</v>
      </c>
      <c r="M42" s="95">
        <v>208</v>
      </c>
      <c r="N42" s="95">
        <v>26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3</v>
      </c>
      <c r="X42" s="95">
        <v>0</v>
      </c>
      <c r="Y42" s="95">
        <v>49</v>
      </c>
      <c r="Z42" s="95">
        <v>24</v>
      </c>
      <c r="AA42" s="95">
        <v>52</v>
      </c>
      <c r="AB42" s="95">
        <v>24</v>
      </c>
      <c r="AC42" s="95"/>
      <c r="AD42" s="95">
        <v>2</v>
      </c>
      <c r="AE42" s="95">
        <v>7</v>
      </c>
      <c r="AF42" s="95">
        <v>9</v>
      </c>
      <c r="AH42" s="166">
        <f t="shared" si="33"/>
        <v>269</v>
      </c>
    </row>
    <row r="43" spans="1:39" s="37" customFormat="1" ht="15.6" x14ac:dyDescent="0.25">
      <c r="A43" s="85" t="s">
        <v>88</v>
      </c>
      <c r="B43" s="85"/>
      <c r="C43" s="85"/>
      <c r="D43" s="85"/>
      <c r="E43" s="85"/>
      <c r="G43" s="95">
        <v>52</v>
      </c>
      <c r="H43" s="95"/>
      <c r="I43" s="95">
        <v>45</v>
      </c>
      <c r="J43" s="95">
        <v>9</v>
      </c>
      <c r="K43" s="95">
        <v>109</v>
      </c>
      <c r="L43" s="95">
        <v>13</v>
      </c>
      <c r="M43" s="95">
        <v>154</v>
      </c>
      <c r="N43" s="95">
        <v>22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4</v>
      </c>
      <c r="X43" s="95">
        <v>0</v>
      </c>
      <c r="Y43" s="95">
        <v>59</v>
      </c>
      <c r="Z43" s="95">
        <v>41</v>
      </c>
      <c r="AA43" s="95">
        <v>63</v>
      </c>
      <c r="AB43" s="95">
        <v>41</v>
      </c>
      <c r="AC43" s="95"/>
      <c r="AD43" s="95">
        <v>1</v>
      </c>
      <c r="AE43" s="95">
        <v>9</v>
      </c>
      <c r="AF43" s="95">
        <v>10</v>
      </c>
      <c r="AH43" s="166">
        <f t="shared" si="33"/>
        <v>227</v>
      </c>
    </row>
    <row r="44" spans="1:39" ht="15.6" x14ac:dyDescent="0.25">
      <c r="A44" s="85" t="s">
        <v>89</v>
      </c>
      <c r="B44" s="85"/>
      <c r="C44" s="85"/>
      <c r="D44" s="85"/>
      <c r="E44" s="85"/>
      <c r="F44" s="37"/>
      <c r="G44" s="165">
        <v>49</v>
      </c>
      <c r="H44" s="165"/>
      <c r="I44" s="165">
        <v>21</v>
      </c>
      <c r="J44" s="165">
        <v>3</v>
      </c>
      <c r="K44" s="165">
        <v>322</v>
      </c>
      <c r="L44" s="165">
        <v>54</v>
      </c>
      <c r="M44" s="165">
        <v>343</v>
      </c>
      <c r="N44" s="165">
        <v>57</v>
      </c>
      <c r="O44" s="165"/>
      <c r="P44" s="165">
        <v>0</v>
      </c>
      <c r="Q44" s="165">
        <v>0</v>
      </c>
      <c r="R44" s="165">
        <v>0</v>
      </c>
      <c r="S44" s="165">
        <v>0</v>
      </c>
      <c r="T44" s="165">
        <v>0</v>
      </c>
      <c r="U44" s="165">
        <v>0</v>
      </c>
      <c r="V44" s="165"/>
      <c r="W44" s="165">
        <v>2</v>
      </c>
      <c r="X44" s="165">
        <v>0</v>
      </c>
      <c r="Y44" s="165">
        <v>54</v>
      </c>
      <c r="Z44" s="165">
        <v>5</v>
      </c>
      <c r="AA44" s="165">
        <v>56</v>
      </c>
      <c r="AB44" s="165">
        <v>5</v>
      </c>
      <c r="AC44" s="165"/>
      <c r="AD44" s="165">
        <v>12</v>
      </c>
      <c r="AE44" s="165">
        <v>57</v>
      </c>
      <c r="AF44" s="165">
        <v>69</v>
      </c>
      <c r="AG44" s="37"/>
      <c r="AH44" s="166">
        <f t="shared" si="33"/>
        <v>468</v>
      </c>
      <c r="AI44" s="37"/>
      <c r="AJ44" s="37"/>
    </row>
    <row r="45" spans="1:39" x14ac:dyDescent="0.25">
      <c r="A45" s="85"/>
      <c r="B45" s="85"/>
      <c r="C45" s="85"/>
      <c r="D45" s="85"/>
      <c r="E45" s="85" t="s">
        <v>136</v>
      </c>
      <c r="F45" s="37"/>
      <c r="G45" s="95">
        <f>AVERAGE(G38:G44)</f>
        <v>64.714285714285708</v>
      </c>
      <c r="H45" s="95"/>
      <c r="I45" s="95">
        <f t="shared" ref="I45:AF45" si="61">AVERAGE(I38:I44)</f>
        <v>74.285714285714292</v>
      </c>
      <c r="J45" s="95">
        <f t="shared" si="61"/>
        <v>5.7142857142857144</v>
      </c>
      <c r="K45" s="95">
        <f t="shared" si="61"/>
        <v>581.57142857142856</v>
      </c>
      <c r="L45" s="95">
        <f t="shared" si="61"/>
        <v>105.71428571428571</v>
      </c>
      <c r="M45" s="95">
        <f t="shared" si="61"/>
        <v>655.57142857142856</v>
      </c>
      <c r="N45" s="95">
        <f t="shared" si="61"/>
        <v>111.42857142857143</v>
      </c>
      <c r="O45" s="95"/>
      <c r="P45" s="95">
        <f t="shared" si="61"/>
        <v>2.8571428571428572</v>
      </c>
      <c r="Q45" s="95">
        <f t="shared" si="61"/>
        <v>2.8571428571428572</v>
      </c>
      <c r="R45" s="95">
        <f t="shared" si="61"/>
        <v>51</v>
      </c>
      <c r="S45" s="95">
        <f t="shared" si="61"/>
        <v>48.142857142857146</v>
      </c>
      <c r="T45" s="95">
        <f t="shared" si="61"/>
        <v>53.857142857142854</v>
      </c>
      <c r="U45" s="95">
        <f t="shared" si="61"/>
        <v>51</v>
      </c>
      <c r="V45" s="95"/>
      <c r="W45" s="95">
        <f t="shared" si="61"/>
        <v>3.1428571428571428</v>
      </c>
      <c r="X45" s="95">
        <f t="shared" si="61"/>
        <v>0.42857142857142855</v>
      </c>
      <c r="Y45" s="95">
        <f t="shared" si="61"/>
        <v>90.714285714285708</v>
      </c>
      <c r="Z45" s="95">
        <f t="shared" si="61"/>
        <v>33.571428571428569</v>
      </c>
      <c r="AA45" s="95">
        <f t="shared" si="61"/>
        <v>93.857142857142861</v>
      </c>
      <c r="AB45" s="95">
        <f t="shared" si="61"/>
        <v>34</v>
      </c>
      <c r="AC45" s="95"/>
      <c r="AD45" s="95">
        <f t="shared" si="61"/>
        <v>3.7142857142857144</v>
      </c>
      <c r="AE45" s="95">
        <f t="shared" si="61"/>
        <v>18.285714285714285</v>
      </c>
      <c r="AF45" s="95">
        <f t="shared" si="61"/>
        <v>22.285714285714285</v>
      </c>
      <c r="AG45" s="37"/>
      <c r="AH45" s="166"/>
      <c r="AI45" s="37"/>
      <c r="AJ45" s="37"/>
    </row>
    <row r="46" spans="1:39" x14ac:dyDescent="0.25">
      <c r="A46" s="86" t="s">
        <v>36</v>
      </c>
      <c r="B46" s="86"/>
      <c r="C46" s="41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</row>
    <row r="47" spans="1:39" x14ac:dyDescent="0.25">
      <c r="A47" s="41" t="s">
        <v>37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9" x14ac:dyDescent="0.25">
      <c r="A48" s="41" t="s">
        <v>75</v>
      </c>
      <c r="B48" s="41"/>
      <c r="C48" s="41"/>
      <c r="D48" s="41"/>
      <c r="E48" s="41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x14ac:dyDescent="0.25">
      <c r="A49" s="41" t="s">
        <v>38</v>
      </c>
      <c r="B49" s="41"/>
      <c r="C49" s="41"/>
      <c r="D49" s="41"/>
      <c r="E49" s="41"/>
    </row>
    <row r="50" spans="1:32" x14ac:dyDescent="0.25">
      <c r="A50" s="41" t="s">
        <v>39</v>
      </c>
      <c r="B50" s="41"/>
      <c r="C50" s="41"/>
      <c r="D50" s="41"/>
      <c r="E50" s="41"/>
    </row>
    <row r="51" spans="1:32" x14ac:dyDescent="0.25">
      <c r="A51" s="186" t="s">
        <v>137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</row>
    <row r="52" spans="1:32" x14ac:dyDescent="0.25">
      <c r="B52" s="41"/>
      <c r="C52" s="41"/>
      <c r="D52" s="41"/>
      <c r="E52" s="41"/>
    </row>
    <row r="54" spans="1:32" x14ac:dyDescent="0.25">
      <c r="K54" s="86"/>
    </row>
  </sheetData>
  <mergeCells count="3">
    <mergeCell ref="AD2:AF3"/>
    <mergeCell ref="A51:AF51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9"/>
  <sheetViews>
    <sheetView zoomScale="120" zoomScaleNormal="120" workbookViewId="0">
      <selection activeCell="I5" sqref="I5:L13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5" customFormat="1" ht="15.6" x14ac:dyDescent="0.25">
      <c r="A1" s="5" t="s">
        <v>138</v>
      </c>
    </row>
    <row r="2" spans="1:34" s="5" customFormat="1" x14ac:dyDescent="0.25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.6" x14ac:dyDescent="0.25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189" t="s">
        <v>119</v>
      </c>
      <c r="AF3" s="189" t="s">
        <v>120</v>
      </c>
      <c r="AG3" s="189" t="s">
        <v>121</v>
      </c>
    </row>
    <row r="4" spans="1:34" s="5" customFormat="1" ht="15.6" x14ac:dyDescent="0.25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131</v>
      </c>
      <c r="M4" s="13" t="s">
        <v>30</v>
      </c>
      <c r="N4" s="13" t="s">
        <v>154</v>
      </c>
      <c r="O4" s="13"/>
      <c r="P4" s="13" t="s">
        <v>30</v>
      </c>
      <c r="Q4" s="13" t="s">
        <v>32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106</v>
      </c>
      <c r="AE4" s="189"/>
      <c r="AF4" s="189"/>
      <c r="AG4" s="189"/>
      <c r="AH4" s="5" t="s">
        <v>133</v>
      </c>
    </row>
    <row r="5" spans="1:34" x14ac:dyDescent="0.25">
      <c r="A5" s="1">
        <v>38</v>
      </c>
      <c r="B5" s="1"/>
      <c r="C5" s="3">
        <v>44821</v>
      </c>
      <c r="D5" s="2" t="s">
        <v>41</v>
      </c>
      <c r="E5" s="3">
        <f t="shared" ref="E5:E7" si="0">C5+6</f>
        <v>44827</v>
      </c>
      <c r="F5" s="1"/>
      <c r="G5" s="8">
        <v>2</v>
      </c>
      <c r="H5" s="8"/>
      <c r="I5" s="15">
        <v>0</v>
      </c>
      <c r="J5" s="15">
        <v>0</v>
      </c>
      <c r="K5" s="15">
        <v>10</v>
      </c>
      <c r="L5" s="15">
        <v>0</v>
      </c>
      <c r="M5" s="8">
        <f t="shared" ref="M5:M7" si="1">I5+K5</f>
        <v>10</v>
      </c>
      <c r="N5" s="8">
        <f t="shared" ref="N5:N7" si="2">J5+L5</f>
        <v>0</v>
      </c>
      <c r="O5" s="8"/>
      <c r="P5" s="15">
        <v>0</v>
      </c>
      <c r="Q5" s="15">
        <v>0</v>
      </c>
      <c r="R5" s="15">
        <v>2</v>
      </c>
      <c r="S5" s="15">
        <v>2</v>
      </c>
      <c r="T5" s="8">
        <f t="shared" ref="T5:T7" si="3">P5+R5</f>
        <v>2</v>
      </c>
      <c r="U5" s="8">
        <f t="shared" ref="U5:U7" si="4">Q5+S5</f>
        <v>2</v>
      </c>
      <c r="V5" s="8"/>
      <c r="W5" s="157">
        <v>0</v>
      </c>
      <c r="X5" s="157">
        <v>0</v>
      </c>
      <c r="Y5" s="157">
        <v>3</v>
      </c>
      <c r="Z5" s="157">
        <v>1</v>
      </c>
      <c r="AA5" s="97">
        <f t="shared" ref="AA5:AA7" si="5">W5+Y5</f>
        <v>3</v>
      </c>
      <c r="AB5" s="97">
        <f t="shared" ref="AB5:AB7" si="6">X5+Z5</f>
        <v>1</v>
      </c>
      <c r="AD5" s="119">
        <f t="shared" ref="AD5:AD15" si="7">SUM(AA5,T5,M5)</f>
        <v>15</v>
      </c>
      <c r="AE5" s="150">
        <f>N5/M5</f>
        <v>0</v>
      </c>
      <c r="AF5" s="150">
        <f>U5/T5</f>
        <v>1</v>
      </c>
      <c r="AG5" s="150">
        <f>AB5/AA5</f>
        <v>0.33333333333333331</v>
      </c>
      <c r="AH5" s="158">
        <f t="shared" ref="AH5:AH22" si="8">AD5/G5</f>
        <v>7.5</v>
      </c>
    </row>
    <row r="6" spans="1:34" x14ac:dyDescent="0.25">
      <c r="A6" s="1">
        <v>39</v>
      </c>
      <c r="B6" s="1"/>
      <c r="C6" s="3">
        <f>C5+7</f>
        <v>44828</v>
      </c>
      <c r="D6" s="2" t="s">
        <v>41</v>
      </c>
      <c r="E6" s="3">
        <f t="shared" si="0"/>
        <v>44834</v>
      </c>
      <c r="F6" s="1"/>
      <c r="G6" s="8">
        <v>7</v>
      </c>
      <c r="H6" s="8"/>
      <c r="I6" s="15">
        <v>27</v>
      </c>
      <c r="J6" s="15">
        <v>4</v>
      </c>
      <c r="K6" s="15">
        <v>62</v>
      </c>
      <c r="L6" s="15">
        <v>5</v>
      </c>
      <c r="M6" s="8">
        <f t="shared" si="1"/>
        <v>89</v>
      </c>
      <c r="N6" s="8">
        <f t="shared" si="2"/>
        <v>9</v>
      </c>
      <c r="O6" s="8"/>
      <c r="P6" s="15">
        <v>15</v>
      </c>
      <c r="Q6" s="15">
        <v>15</v>
      </c>
      <c r="R6" s="15">
        <v>52</v>
      </c>
      <c r="S6" s="15">
        <v>46</v>
      </c>
      <c r="T6" s="8">
        <f t="shared" si="3"/>
        <v>67</v>
      </c>
      <c r="U6" s="8">
        <f t="shared" si="4"/>
        <v>61</v>
      </c>
      <c r="V6" s="8"/>
      <c r="W6" s="157">
        <v>4</v>
      </c>
      <c r="X6" s="157">
        <v>4</v>
      </c>
      <c r="Y6" s="157">
        <v>47</v>
      </c>
      <c r="Z6" s="157">
        <v>19</v>
      </c>
      <c r="AA6" s="97">
        <f t="shared" si="5"/>
        <v>51</v>
      </c>
      <c r="AB6" s="97">
        <f t="shared" si="6"/>
        <v>23</v>
      </c>
      <c r="AD6" s="119">
        <f t="shared" si="7"/>
        <v>207</v>
      </c>
      <c r="AE6" s="150">
        <f t="shared" ref="AE6:AE7" si="9">N6/M6</f>
        <v>0.10112359550561797</v>
      </c>
      <c r="AF6" s="150">
        <f t="shared" ref="AF6:AF7" si="10">U6/T6</f>
        <v>0.91044776119402981</v>
      </c>
      <c r="AG6" s="150">
        <f t="shared" ref="AG6:AG7" si="11">AB6/AA6</f>
        <v>0.45098039215686275</v>
      </c>
      <c r="AH6" s="158">
        <f t="shared" si="8"/>
        <v>29.571428571428573</v>
      </c>
    </row>
    <row r="7" spans="1:34" x14ac:dyDescent="0.25">
      <c r="A7" s="1">
        <v>40</v>
      </c>
      <c r="B7" s="1"/>
      <c r="C7" s="3">
        <f t="shared" ref="C7:C13" si="12">C6+7</f>
        <v>44835</v>
      </c>
      <c r="D7" s="2" t="s">
        <v>41</v>
      </c>
      <c r="E7" s="3">
        <f t="shared" si="0"/>
        <v>44841</v>
      </c>
      <c r="F7" s="1"/>
      <c r="G7" s="8">
        <v>6</v>
      </c>
      <c r="H7" s="8"/>
      <c r="I7" s="15">
        <v>246</v>
      </c>
      <c r="J7" s="15">
        <v>25</v>
      </c>
      <c r="K7" s="15">
        <v>467</v>
      </c>
      <c r="L7" s="15">
        <v>17</v>
      </c>
      <c r="M7" s="8">
        <f t="shared" si="1"/>
        <v>713</v>
      </c>
      <c r="N7" s="8">
        <f t="shared" si="2"/>
        <v>42</v>
      </c>
      <c r="O7" s="8"/>
      <c r="P7" s="15">
        <v>66</v>
      </c>
      <c r="Q7" s="15">
        <v>61</v>
      </c>
      <c r="R7" s="15">
        <v>294</v>
      </c>
      <c r="S7" s="15">
        <v>265</v>
      </c>
      <c r="T7" s="8">
        <f t="shared" si="3"/>
        <v>360</v>
      </c>
      <c r="U7" s="8">
        <f t="shared" si="4"/>
        <v>326</v>
      </c>
      <c r="V7" s="8"/>
      <c r="W7" s="157">
        <v>4</v>
      </c>
      <c r="X7" s="157">
        <v>4</v>
      </c>
      <c r="Y7" s="157">
        <v>47</v>
      </c>
      <c r="Z7" s="157">
        <v>23</v>
      </c>
      <c r="AA7" s="97">
        <f t="shared" si="5"/>
        <v>51</v>
      </c>
      <c r="AB7" s="97">
        <f t="shared" si="6"/>
        <v>27</v>
      </c>
      <c r="AD7" s="119">
        <f t="shared" si="7"/>
        <v>1124</v>
      </c>
      <c r="AE7" s="150">
        <f t="shared" si="9"/>
        <v>5.890603085553997E-2</v>
      </c>
      <c r="AF7" s="150">
        <f t="shared" si="10"/>
        <v>0.90555555555555556</v>
      </c>
      <c r="AG7" s="150">
        <f t="shared" si="11"/>
        <v>0.52941176470588236</v>
      </c>
      <c r="AH7" s="158">
        <f t="shared" si="8"/>
        <v>187.33333333333334</v>
      </c>
    </row>
    <row r="8" spans="1:34" x14ac:dyDescent="0.25">
      <c r="A8" s="1">
        <v>41</v>
      </c>
      <c r="B8" s="5"/>
      <c r="C8" s="3">
        <f t="shared" si="12"/>
        <v>44842</v>
      </c>
      <c r="D8" s="2" t="s">
        <v>41</v>
      </c>
      <c r="E8" s="3">
        <f t="shared" ref="E8:E12" si="13">C8+6</f>
        <v>44848</v>
      </c>
      <c r="F8" s="1"/>
      <c r="G8" s="8">
        <v>5</v>
      </c>
      <c r="H8" s="8"/>
      <c r="I8" s="15">
        <v>56</v>
      </c>
      <c r="J8" s="15">
        <v>11</v>
      </c>
      <c r="K8" s="15">
        <v>161</v>
      </c>
      <c r="L8" s="15">
        <v>14</v>
      </c>
      <c r="M8" s="8">
        <f t="shared" ref="M8:M13" si="14">I8+K8</f>
        <v>217</v>
      </c>
      <c r="N8" s="8">
        <f t="shared" ref="N8:N13" si="15">J8+L8</f>
        <v>25</v>
      </c>
      <c r="O8" s="8"/>
      <c r="P8" s="15">
        <v>45</v>
      </c>
      <c r="Q8" s="15">
        <v>42</v>
      </c>
      <c r="R8" s="15">
        <v>139</v>
      </c>
      <c r="S8" s="15">
        <v>123</v>
      </c>
      <c r="T8" s="8">
        <f t="shared" ref="T8:T13" si="16">P8+R8</f>
        <v>184</v>
      </c>
      <c r="U8" s="8">
        <f t="shared" ref="U8:U13" si="17">Q8+S8</f>
        <v>165</v>
      </c>
      <c r="V8" s="8"/>
      <c r="W8" s="157">
        <v>3</v>
      </c>
      <c r="X8" s="157">
        <v>2</v>
      </c>
      <c r="Y8" s="157">
        <v>28</v>
      </c>
      <c r="Z8" s="157">
        <v>10</v>
      </c>
      <c r="AA8" s="97">
        <f t="shared" ref="AA8:AA13" si="18">W8+Y8</f>
        <v>31</v>
      </c>
      <c r="AB8" s="97">
        <f t="shared" ref="AB8:AB13" si="19">X8+Z8</f>
        <v>12</v>
      </c>
      <c r="AD8" s="119">
        <f t="shared" si="7"/>
        <v>432</v>
      </c>
      <c r="AE8" s="150">
        <f t="shared" ref="AE8:AE15" si="20">N8/M8</f>
        <v>0.1152073732718894</v>
      </c>
      <c r="AF8" s="150">
        <f t="shared" ref="AF8:AF15" si="21">U8/T8</f>
        <v>0.89673913043478259</v>
      </c>
      <c r="AG8" s="150">
        <f t="shared" ref="AG8:AG15" si="22">AB8/AA8</f>
        <v>0.38709677419354838</v>
      </c>
      <c r="AH8" s="158">
        <f t="shared" ref="AH8:AH15" si="23">AD8/G8</f>
        <v>86.4</v>
      </c>
    </row>
    <row r="9" spans="1:34" x14ac:dyDescent="0.25">
      <c r="A9" s="1">
        <v>42</v>
      </c>
      <c r="B9" s="5"/>
      <c r="C9" s="3">
        <f t="shared" si="12"/>
        <v>44849</v>
      </c>
      <c r="D9" s="2" t="s">
        <v>41</v>
      </c>
      <c r="E9" s="3">
        <f t="shared" si="13"/>
        <v>44855</v>
      </c>
      <c r="F9" s="1"/>
      <c r="G9" s="8">
        <v>5</v>
      </c>
      <c r="H9" s="8"/>
      <c r="I9" s="15">
        <v>14</v>
      </c>
      <c r="J9" s="15">
        <v>2</v>
      </c>
      <c r="K9" s="15">
        <v>58</v>
      </c>
      <c r="L9" s="15">
        <v>4</v>
      </c>
      <c r="M9" s="8">
        <f t="shared" si="14"/>
        <v>72</v>
      </c>
      <c r="N9" s="8">
        <f t="shared" si="15"/>
        <v>6</v>
      </c>
      <c r="O9" s="8"/>
      <c r="P9" s="15">
        <v>36</v>
      </c>
      <c r="Q9" s="15">
        <v>35</v>
      </c>
      <c r="R9" s="15">
        <v>102</v>
      </c>
      <c r="S9" s="15">
        <v>90</v>
      </c>
      <c r="T9" s="8">
        <f t="shared" si="16"/>
        <v>138</v>
      </c>
      <c r="U9" s="8">
        <f t="shared" si="17"/>
        <v>125</v>
      </c>
      <c r="V9" s="8"/>
      <c r="W9" s="157">
        <v>5</v>
      </c>
      <c r="X9" s="157">
        <v>5</v>
      </c>
      <c r="Y9" s="157">
        <v>38</v>
      </c>
      <c r="Z9" s="157">
        <v>13</v>
      </c>
      <c r="AA9" s="97">
        <f t="shared" si="18"/>
        <v>43</v>
      </c>
      <c r="AB9" s="97">
        <f t="shared" si="19"/>
        <v>18</v>
      </c>
      <c r="AD9" s="119">
        <f t="shared" si="7"/>
        <v>253</v>
      </c>
      <c r="AE9" s="150">
        <f t="shared" si="20"/>
        <v>8.3333333333333329E-2</v>
      </c>
      <c r="AF9" s="150">
        <f t="shared" si="21"/>
        <v>0.90579710144927539</v>
      </c>
      <c r="AG9" s="150">
        <f t="shared" si="22"/>
        <v>0.41860465116279072</v>
      </c>
      <c r="AH9" s="158">
        <f t="shared" si="23"/>
        <v>50.6</v>
      </c>
    </row>
    <row r="10" spans="1:34" x14ac:dyDescent="0.25">
      <c r="A10" s="1">
        <v>43</v>
      </c>
      <c r="B10" s="1"/>
      <c r="C10" s="3">
        <f t="shared" si="12"/>
        <v>44856</v>
      </c>
      <c r="D10" s="2" t="s">
        <v>41</v>
      </c>
      <c r="E10" s="3">
        <f t="shared" si="13"/>
        <v>44862</v>
      </c>
      <c r="F10" s="1"/>
      <c r="G10" s="8">
        <v>5</v>
      </c>
      <c r="H10" s="8"/>
      <c r="I10" s="15">
        <v>5</v>
      </c>
      <c r="J10" s="15">
        <v>1</v>
      </c>
      <c r="K10" s="15">
        <v>25</v>
      </c>
      <c r="L10" s="15">
        <v>0</v>
      </c>
      <c r="M10" s="8">
        <f t="shared" si="14"/>
        <v>30</v>
      </c>
      <c r="N10" s="8">
        <f t="shared" si="15"/>
        <v>1</v>
      </c>
      <c r="O10" s="8"/>
      <c r="P10" s="15">
        <v>17</v>
      </c>
      <c r="Q10" s="15">
        <v>15</v>
      </c>
      <c r="R10" s="15">
        <v>23</v>
      </c>
      <c r="S10" s="15">
        <v>23</v>
      </c>
      <c r="T10" s="8">
        <f t="shared" si="16"/>
        <v>40</v>
      </c>
      <c r="U10" s="8">
        <f t="shared" si="17"/>
        <v>38</v>
      </c>
      <c r="V10" s="8"/>
      <c r="W10" s="157">
        <v>0</v>
      </c>
      <c r="X10" s="157">
        <v>0</v>
      </c>
      <c r="Y10" s="157">
        <v>20</v>
      </c>
      <c r="Z10" s="157">
        <v>4</v>
      </c>
      <c r="AA10" s="97">
        <f t="shared" si="18"/>
        <v>20</v>
      </c>
      <c r="AB10" s="97">
        <f t="shared" si="19"/>
        <v>4</v>
      </c>
      <c r="AD10" s="119">
        <f t="shared" si="7"/>
        <v>90</v>
      </c>
      <c r="AE10" s="150">
        <f t="shared" si="20"/>
        <v>3.3333333333333333E-2</v>
      </c>
      <c r="AF10" s="150">
        <f t="shared" si="21"/>
        <v>0.95</v>
      </c>
      <c r="AG10" s="150">
        <f t="shared" si="22"/>
        <v>0.2</v>
      </c>
      <c r="AH10" s="158">
        <f t="shared" si="23"/>
        <v>18</v>
      </c>
    </row>
    <row r="11" spans="1:34" x14ac:dyDescent="0.25">
      <c r="A11" s="1">
        <v>44</v>
      </c>
      <c r="B11" s="1"/>
      <c r="C11" s="3">
        <f t="shared" si="12"/>
        <v>44863</v>
      </c>
      <c r="D11" s="2" t="s">
        <v>41</v>
      </c>
      <c r="E11" s="3">
        <f t="shared" si="13"/>
        <v>44869</v>
      </c>
      <c r="F11" s="1"/>
      <c r="G11" s="8">
        <v>5</v>
      </c>
      <c r="H11" s="8"/>
      <c r="I11" s="15">
        <v>21</v>
      </c>
      <c r="J11" s="15">
        <v>0</v>
      </c>
      <c r="K11" s="15">
        <v>38</v>
      </c>
      <c r="L11" s="15">
        <v>4</v>
      </c>
      <c r="M11" s="8">
        <f t="shared" si="14"/>
        <v>59</v>
      </c>
      <c r="N11" s="8">
        <f t="shared" si="15"/>
        <v>4</v>
      </c>
      <c r="O11" s="8"/>
      <c r="P11" s="15">
        <v>3</v>
      </c>
      <c r="Q11" s="15">
        <v>3</v>
      </c>
      <c r="R11" s="15">
        <v>13</v>
      </c>
      <c r="S11" s="15">
        <v>13</v>
      </c>
      <c r="T11" s="8">
        <f t="shared" si="16"/>
        <v>16</v>
      </c>
      <c r="U11" s="8">
        <f t="shared" si="17"/>
        <v>16</v>
      </c>
      <c r="V11" s="8"/>
      <c r="W11" s="157">
        <v>4</v>
      </c>
      <c r="X11" s="157">
        <v>4</v>
      </c>
      <c r="Y11" s="157">
        <v>44</v>
      </c>
      <c r="Z11" s="157">
        <v>18</v>
      </c>
      <c r="AA11" s="97">
        <f t="shared" si="18"/>
        <v>48</v>
      </c>
      <c r="AB11" s="97">
        <f t="shared" si="19"/>
        <v>22</v>
      </c>
      <c r="AD11" s="119">
        <f t="shared" si="7"/>
        <v>123</v>
      </c>
      <c r="AE11" s="150">
        <f t="shared" si="20"/>
        <v>6.7796610169491525E-2</v>
      </c>
      <c r="AF11" s="150">
        <f t="shared" si="21"/>
        <v>1</v>
      </c>
      <c r="AG11" s="150">
        <f t="shared" si="22"/>
        <v>0.45833333333333331</v>
      </c>
      <c r="AH11" s="158">
        <f t="shared" si="23"/>
        <v>24.6</v>
      </c>
    </row>
    <row r="12" spans="1:34" x14ac:dyDescent="0.25">
      <c r="A12" s="1">
        <v>45</v>
      </c>
      <c r="B12" s="1"/>
      <c r="C12" s="3">
        <f t="shared" si="12"/>
        <v>44870</v>
      </c>
      <c r="D12" s="2" t="s">
        <v>41</v>
      </c>
      <c r="E12" s="3">
        <f t="shared" si="13"/>
        <v>44876</v>
      </c>
      <c r="F12" s="1"/>
      <c r="G12" s="8">
        <v>2</v>
      </c>
      <c r="H12" s="8"/>
      <c r="I12" s="15">
        <v>16</v>
      </c>
      <c r="J12" s="15">
        <v>0</v>
      </c>
      <c r="K12" s="15">
        <v>25</v>
      </c>
      <c r="L12" s="15">
        <v>1</v>
      </c>
      <c r="M12" s="8">
        <f t="shared" si="14"/>
        <v>41</v>
      </c>
      <c r="N12" s="8">
        <f t="shared" si="15"/>
        <v>1</v>
      </c>
      <c r="O12" s="1"/>
      <c r="P12" s="15">
        <v>3</v>
      </c>
      <c r="Q12" s="15">
        <v>3</v>
      </c>
      <c r="R12" s="15">
        <v>26</v>
      </c>
      <c r="S12" s="15">
        <v>22</v>
      </c>
      <c r="T12" s="8">
        <f t="shared" si="16"/>
        <v>29</v>
      </c>
      <c r="U12" s="8">
        <f t="shared" si="17"/>
        <v>25</v>
      </c>
      <c r="V12" s="1"/>
      <c r="W12" s="157">
        <v>3</v>
      </c>
      <c r="X12" s="157">
        <v>1</v>
      </c>
      <c r="Y12" s="157">
        <v>234</v>
      </c>
      <c r="Z12" s="157">
        <v>35</v>
      </c>
      <c r="AA12" s="97">
        <f t="shared" si="18"/>
        <v>237</v>
      </c>
      <c r="AB12" s="97">
        <f t="shared" si="19"/>
        <v>36</v>
      </c>
      <c r="AD12" s="119">
        <f t="shared" si="7"/>
        <v>307</v>
      </c>
      <c r="AE12" s="150">
        <f t="shared" si="20"/>
        <v>2.4390243902439025E-2</v>
      </c>
      <c r="AF12" s="150">
        <f t="shared" si="21"/>
        <v>0.86206896551724133</v>
      </c>
      <c r="AG12" s="150">
        <f t="shared" si="22"/>
        <v>0.15189873417721519</v>
      </c>
      <c r="AH12" s="158">
        <f t="shared" si="23"/>
        <v>153.5</v>
      </c>
    </row>
    <row r="13" spans="1:34" x14ac:dyDescent="0.25">
      <c r="A13" s="1">
        <v>46</v>
      </c>
      <c r="B13" s="5"/>
      <c r="C13" s="3">
        <f t="shared" si="12"/>
        <v>44877</v>
      </c>
      <c r="D13" s="2" t="s">
        <v>41</v>
      </c>
      <c r="E13" s="3">
        <f t="shared" ref="E13" si="24">C13+6</f>
        <v>44883</v>
      </c>
      <c r="F13" s="1"/>
      <c r="G13" s="8">
        <v>3</v>
      </c>
      <c r="H13" s="8"/>
      <c r="I13" s="15">
        <v>1</v>
      </c>
      <c r="J13" s="15">
        <v>0</v>
      </c>
      <c r="K13" s="15">
        <v>1</v>
      </c>
      <c r="L13" s="15">
        <v>0</v>
      </c>
      <c r="M13" s="8">
        <f t="shared" si="14"/>
        <v>2</v>
      </c>
      <c r="N13" s="8">
        <f t="shared" si="15"/>
        <v>0</v>
      </c>
      <c r="O13" s="1"/>
      <c r="P13" s="15">
        <v>0</v>
      </c>
      <c r="Q13" s="15">
        <v>0</v>
      </c>
      <c r="R13" s="15">
        <v>2</v>
      </c>
      <c r="S13" s="15">
        <v>2</v>
      </c>
      <c r="T13" s="8">
        <f t="shared" si="16"/>
        <v>2</v>
      </c>
      <c r="U13" s="8">
        <f t="shared" si="17"/>
        <v>2</v>
      </c>
      <c r="V13" s="1"/>
      <c r="W13" s="157">
        <v>2</v>
      </c>
      <c r="X13" s="157">
        <v>0</v>
      </c>
      <c r="Y13" s="157">
        <v>0</v>
      </c>
      <c r="Z13" s="157">
        <v>0</v>
      </c>
      <c r="AA13" s="97">
        <f t="shared" si="18"/>
        <v>2</v>
      </c>
      <c r="AB13" s="97">
        <f t="shared" si="19"/>
        <v>0</v>
      </c>
      <c r="AD13" s="119">
        <f t="shared" si="7"/>
        <v>6</v>
      </c>
      <c r="AE13" s="150">
        <f t="shared" si="20"/>
        <v>0</v>
      </c>
      <c r="AF13" s="150">
        <f t="shared" si="21"/>
        <v>1</v>
      </c>
      <c r="AG13" s="150">
        <f t="shared" si="22"/>
        <v>0</v>
      </c>
      <c r="AH13" s="158">
        <f t="shared" si="23"/>
        <v>2</v>
      </c>
    </row>
    <row r="14" spans="1:34" ht="3" customHeight="1" x14ac:dyDescent="0.25">
      <c r="A14" s="1"/>
      <c r="B14" s="1"/>
      <c r="C14" s="3"/>
      <c r="D14" s="2"/>
      <c r="E14" s="3"/>
      <c r="F14" s="1"/>
      <c r="G14" s="31"/>
      <c r="H14" s="31"/>
      <c r="I14" s="31"/>
      <c r="J14" s="31"/>
      <c r="K14" s="31"/>
      <c r="L14" s="31"/>
      <c r="M14" s="31"/>
      <c r="N14" s="31"/>
      <c r="O14" s="168"/>
      <c r="P14" s="31"/>
      <c r="Q14" s="31"/>
      <c r="R14" s="31"/>
      <c r="S14" s="31"/>
      <c r="T14" s="31"/>
      <c r="U14" s="31"/>
      <c r="V14" s="168"/>
      <c r="W14" s="31"/>
      <c r="X14" s="31"/>
      <c r="Y14" s="31"/>
      <c r="Z14" s="31"/>
      <c r="AA14" s="31"/>
      <c r="AB14" s="31"/>
      <c r="AD14" s="119"/>
      <c r="AE14" s="160"/>
      <c r="AF14" s="160"/>
      <c r="AG14" s="160"/>
      <c r="AH14" s="167"/>
    </row>
    <row r="15" spans="1:34" x14ac:dyDescent="0.25">
      <c r="A15" s="1"/>
      <c r="B15" s="1"/>
      <c r="C15" s="3"/>
      <c r="D15" s="2"/>
      <c r="E15" s="98" t="s">
        <v>141</v>
      </c>
      <c r="F15" s="1"/>
      <c r="G15" s="26">
        <f>SUM(G5:G14)</f>
        <v>40</v>
      </c>
      <c r="H15" s="26"/>
      <c r="I15" s="26">
        <f t="shared" ref="I15:N15" si="25">SUM(I5:I14)</f>
        <v>386</v>
      </c>
      <c r="J15" s="26">
        <f t="shared" si="25"/>
        <v>43</v>
      </c>
      <c r="K15" s="26">
        <f t="shared" si="25"/>
        <v>847</v>
      </c>
      <c r="L15" s="26">
        <f t="shared" si="25"/>
        <v>45</v>
      </c>
      <c r="M15" s="26">
        <f t="shared" si="25"/>
        <v>1233</v>
      </c>
      <c r="N15" s="26">
        <f t="shared" si="25"/>
        <v>88</v>
      </c>
      <c r="O15" s="26"/>
      <c r="P15" s="26">
        <f t="shared" ref="P15:U15" si="26">SUM(P5:P14)</f>
        <v>185</v>
      </c>
      <c r="Q15" s="26">
        <f t="shared" si="26"/>
        <v>174</v>
      </c>
      <c r="R15" s="26">
        <f t="shared" si="26"/>
        <v>653</v>
      </c>
      <c r="S15" s="26">
        <f t="shared" si="26"/>
        <v>586</v>
      </c>
      <c r="T15" s="26">
        <f t="shared" si="26"/>
        <v>838</v>
      </c>
      <c r="U15" s="26">
        <f t="shared" si="26"/>
        <v>760</v>
      </c>
      <c r="V15" s="26"/>
      <c r="W15" s="26">
        <f t="shared" ref="W15:AB15" si="27">SUM(W5:W14)</f>
        <v>25</v>
      </c>
      <c r="X15" s="26">
        <f t="shared" si="27"/>
        <v>20</v>
      </c>
      <c r="Y15" s="26">
        <f t="shared" si="27"/>
        <v>461</v>
      </c>
      <c r="Z15" s="26">
        <f t="shared" si="27"/>
        <v>123</v>
      </c>
      <c r="AA15" s="26">
        <f t="shared" si="27"/>
        <v>486</v>
      </c>
      <c r="AB15" s="26">
        <f t="shared" si="27"/>
        <v>143</v>
      </c>
      <c r="AD15" s="119">
        <f t="shared" si="7"/>
        <v>2557</v>
      </c>
      <c r="AE15" s="150">
        <f t="shared" si="20"/>
        <v>7.1370640713706412E-2</v>
      </c>
      <c r="AF15" s="150">
        <f t="shared" si="21"/>
        <v>0.90692124105011929</v>
      </c>
      <c r="AG15" s="150">
        <f t="shared" si="22"/>
        <v>0.29423868312757201</v>
      </c>
      <c r="AH15" s="158">
        <f t="shared" si="23"/>
        <v>63.924999999999997</v>
      </c>
    </row>
    <row r="16" spans="1:34" ht="15.6" x14ac:dyDescent="0.25">
      <c r="A16" s="85" t="s">
        <v>134</v>
      </c>
      <c r="B16" s="1"/>
      <c r="C16" s="3"/>
      <c r="D16" s="2"/>
      <c r="E16" s="3"/>
      <c r="F16" s="1"/>
      <c r="G16" s="9">
        <v>37</v>
      </c>
      <c r="H16" s="9"/>
      <c r="I16" s="9">
        <v>553</v>
      </c>
      <c r="J16" s="9">
        <v>12</v>
      </c>
      <c r="K16" s="9">
        <v>2814</v>
      </c>
      <c r="L16" s="9">
        <v>483</v>
      </c>
      <c r="M16" s="9">
        <v>3367</v>
      </c>
      <c r="N16" s="9">
        <v>495</v>
      </c>
      <c r="O16" s="4"/>
      <c r="P16" s="9">
        <v>29</v>
      </c>
      <c r="Q16" s="9">
        <v>26</v>
      </c>
      <c r="R16" s="9">
        <v>167</v>
      </c>
      <c r="S16" s="9">
        <v>154</v>
      </c>
      <c r="T16" s="9">
        <v>196</v>
      </c>
      <c r="U16" s="9">
        <v>180</v>
      </c>
      <c r="V16" s="4"/>
      <c r="W16" s="9">
        <v>6</v>
      </c>
      <c r="X16" s="9">
        <v>3</v>
      </c>
      <c r="Y16" s="9">
        <v>331</v>
      </c>
      <c r="Z16" s="9">
        <v>182</v>
      </c>
      <c r="AA16" s="9">
        <v>337</v>
      </c>
      <c r="AB16" s="9">
        <v>185</v>
      </c>
      <c r="AD16" s="134">
        <f t="shared" ref="AD16:AD22" si="28">SUM(AA16,T16,M16)</f>
        <v>3900</v>
      </c>
      <c r="AH16" s="158">
        <f t="shared" si="8"/>
        <v>105.4054054054054</v>
      </c>
    </row>
    <row r="17" spans="1:34" ht="15.6" x14ac:dyDescent="0.25">
      <c r="A17" s="85" t="s">
        <v>126</v>
      </c>
      <c r="B17" s="1"/>
      <c r="C17" s="3"/>
      <c r="D17" s="2"/>
      <c r="E17" s="3"/>
      <c r="F17" s="1"/>
      <c r="G17" s="9">
        <v>49</v>
      </c>
      <c r="H17" s="9"/>
      <c r="I17" s="9">
        <v>43</v>
      </c>
      <c r="J17" s="9">
        <v>6</v>
      </c>
      <c r="K17" s="9">
        <v>101</v>
      </c>
      <c r="L17" s="9">
        <v>15</v>
      </c>
      <c r="M17" s="9">
        <v>144</v>
      </c>
      <c r="N17" s="9">
        <v>21</v>
      </c>
      <c r="O17" s="4"/>
      <c r="P17" s="9">
        <v>39</v>
      </c>
      <c r="Q17" s="9">
        <v>38</v>
      </c>
      <c r="R17" s="9">
        <v>32</v>
      </c>
      <c r="S17" s="9">
        <v>27</v>
      </c>
      <c r="T17" s="9">
        <v>71</v>
      </c>
      <c r="U17" s="9">
        <v>65</v>
      </c>
      <c r="V17" s="4"/>
      <c r="W17" s="9">
        <v>14</v>
      </c>
      <c r="X17" s="9">
        <v>9</v>
      </c>
      <c r="Y17" s="9">
        <v>211</v>
      </c>
      <c r="Z17" s="9">
        <v>89</v>
      </c>
      <c r="AA17" s="9">
        <v>225</v>
      </c>
      <c r="AB17" s="9">
        <v>98</v>
      </c>
      <c r="AD17" s="134">
        <f t="shared" si="28"/>
        <v>440</v>
      </c>
      <c r="AH17" s="158">
        <f t="shared" si="8"/>
        <v>8.9795918367346932</v>
      </c>
    </row>
    <row r="18" spans="1:34" ht="15.6" x14ac:dyDescent="0.25">
      <c r="A18" s="85" t="s">
        <v>113</v>
      </c>
      <c r="B18" s="1"/>
      <c r="C18" s="3"/>
      <c r="D18" s="2"/>
      <c r="E18" s="3"/>
      <c r="F18" s="1"/>
      <c r="G18" s="9">
        <v>61</v>
      </c>
      <c r="H18" s="9"/>
      <c r="I18" s="9">
        <v>705</v>
      </c>
      <c r="J18" s="9">
        <v>33</v>
      </c>
      <c r="K18" s="9">
        <v>885</v>
      </c>
      <c r="L18" s="9">
        <v>124</v>
      </c>
      <c r="M18" s="9">
        <v>1589</v>
      </c>
      <c r="N18" s="9">
        <v>157</v>
      </c>
      <c r="O18" s="4"/>
      <c r="P18" s="9">
        <v>14</v>
      </c>
      <c r="Q18" s="9">
        <v>12</v>
      </c>
      <c r="R18" s="9">
        <v>139</v>
      </c>
      <c r="S18" s="9">
        <v>122</v>
      </c>
      <c r="T18" s="9">
        <v>153</v>
      </c>
      <c r="U18" s="9">
        <v>134</v>
      </c>
      <c r="V18" s="4"/>
      <c r="W18" s="9">
        <v>17</v>
      </c>
      <c r="X18" s="9">
        <v>11</v>
      </c>
      <c r="Y18" s="9">
        <v>703</v>
      </c>
      <c r="Z18" s="9">
        <v>168</v>
      </c>
      <c r="AA18" s="9">
        <v>717</v>
      </c>
      <c r="AB18" s="9">
        <v>179</v>
      </c>
      <c r="AD18" s="134">
        <f t="shared" si="28"/>
        <v>2459</v>
      </c>
      <c r="AH18" s="158">
        <f t="shared" si="8"/>
        <v>40.311475409836063</v>
      </c>
    </row>
    <row r="19" spans="1:34" ht="15.6" x14ac:dyDescent="0.25">
      <c r="A19" s="85" t="s">
        <v>103</v>
      </c>
      <c r="B19" s="1"/>
      <c r="C19" s="3"/>
      <c r="D19" s="2"/>
      <c r="E19" s="3"/>
      <c r="F19" s="1"/>
      <c r="G19" s="9">
        <v>58</v>
      </c>
      <c r="H19" s="9"/>
      <c r="I19" s="9">
        <v>251</v>
      </c>
      <c r="J19" s="9">
        <v>5</v>
      </c>
      <c r="K19" s="9">
        <v>1341</v>
      </c>
      <c r="L19" s="9">
        <v>204</v>
      </c>
      <c r="M19" s="9">
        <f>I19+K19</f>
        <v>1592</v>
      </c>
      <c r="N19" s="9">
        <f>J19+L19</f>
        <v>209</v>
      </c>
      <c r="O19" s="4"/>
      <c r="P19" s="9">
        <v>48</v>
      </c>
      <c r="Q19" s="9">
        <v>46</v>
      </c>
      <c r="R19" s="9">
        <v>25</v>
      </c>
      <c r="S19" s="9">
        <v>24</v>
      </c>
      <c r="T19" s="9">
        <v>73</v>
      </c>
      <c r="U19" s="9">
        <v>70</v>
      </c>
      <c r="V19" s="4"/>
      <c r="W19" s="9">
        <v>22</v>
      </c>
      <c r="X19" s="9">
        <v>8</v>
      </c>
      <c r="Y19" s="9">
        <v>510</v>
      </c>
      <c r="Z19" s="9">
        <v>306</v>
      </c>
      <c r="AA19" s="9">
        <v>532</v>
      </c>
      <c r="AB19" s="9">
        <v>314</v>
      </c>
      <c r="AD19" s="134">
        <f t="shared" si="28"/>
        <v>2197</v>
      </c>
      <c r="AH19" s="158">
        <f t="shared" si="8"/>
        <v>37.879310344827587</v>
      </c>
    </row>
    <row r="20" spans="1:34" ht="15.6" x14ac:dyDescent="0.25">
      <c r="A20" s="85" t="s">
        <v>81</v>
      </c>
      <c r="B20" s="1"/>
      <c r="C20" s="3"/>
      <c r="D20" s="2"/>
      <c r="E20" s="3"/>
      <c r="F20" s="1"/>
      <c r="G20" s="9">
        <v>49</v>
      </c>
      <c r="H20" s="9"/>
      <c r="I20" s="9">
        <v>865</v>
      </c>
      <c r="J20" s="9">
        <v>97</v>
      </c>
      <c r="K20" s="9">
        <v>1030</v>
      </c>
      <c r="L20" s="9">
        <v>122</v>
      </c>
      <c r="M20" s="9">
        <v>1895</v>
      </c>
      <c r="N20" s="9">
        <v>219</v>
      </c>
      <c r="O20" s="4"/>
      <c r="P20" s="9">
        <v>36</v>
      </c>
      <c r="Q20" s="9">
        <v>33</v>
      </c>
      <c r="R20" s="9">
        <v>30</v>
      </c>
      <c r="S20" s="9">
        <v>26</v>
      </c>
      <c r="T20" s="9">
        <v>66</v>
      </c>
      <c r="U20" s="9">
        <v>59</v>
      </c>
      <c r="V20" s="4"/>
      <c r="W20" s="9">
        <v>57</v>
      </c>
      <c r="X20" s="9">
        <v>39</v>
      </c>
      <c r="Y20" s="9">
        <v>689</v>
      </c>
      <c r="Z20" s="9">
        <v>451</v>
      </c>
      <c r="AA20" s="9">
        <v>746</v>
      </c>
      <c r="AB20" s="9">
        <v>490</v>
      </c>
      <c r="AD20" s="134">
        <f t="shared" si="28"/>
        <v>2707</v>
      </c>
      <c r="AH20" s="158">
        <f t="shared" si="8"/>
        <v>55.244897959183675</v>
      </c>
    </row>
    <row r="21" spans="1:34" ht="15.6" x14ac:dyDescent="0.25">
      <c r="A21" s="85" t="s">
        <v>88</v>
      </c>
      <c r="B21" s="98"/>
      <c r="C21" s="98"/>
      <c r="D21" s="98"/>
      <c r="E21" s="3"/>
      <c r="F21" s="1"/>
      <c r="G21" s="9">
        <v>34</v>
      </c>
      <c r="H21" s="9"/>
      <c r="I21" s="9">
        <v>76</v>
      </c>
      <c r="J21" s="9">
        <v>8</v>
      </c>
      <c r="K21" s="9">
        <v>383</v>
      </c>
      <c r="L21" s="9">
        <v>23</v>
      </c>
      <c r="M21" s="9">
        <v>459</v>
      </c>
      <c r="N21" s="9">
        <v>31</v>
      </c>
      <c r="O21" s="4"/>
      <c r="P21" s="9">
        <v>2</v>
      </c>
      <c r="Q21" s="9">
        <v>2</v>
      </c>
      <c r="R21" s="9">
        <v>1</v>
      </c>
      <c r="S21" s="9">
        <v>1</v>
      </c>
      <c r="T21" s="9">
        <v>3</v>
      </c>
      <c r="U21" s="9">
        <v>3</v>
      </c>
      <c r="V21" s="4"/>
      <c r="W21" s="9">
        <v>45</v>
      </c>
      <c r="X21" s="9">
        <v>24</v>
      </c>
      <c r="Y21" s="9">
        <v>519</v>
      </c>
      <c r="Z21" s="9">
        <v>288</v>
      </c>
      <c r="AA21" s="9">
        <v>563</v>
      </c>
      <c r="AB21" s="9">
        <v>312</v>
      </c>
      <c r="AD21" s="134">
        <f t="shared" si="28"/>
        <v>1025</v>
      </c>
      <c r="AH21" s="158">
        <f t="shared" si="8"/>
        <v>30.147058823529413</v>
      </c>
    </row>
    <row r="22" spans="1:34" ht="15.6" x14ac:dyDescent="0.25">
      <c r="A22" s="85" t="s">
        <v>89</v>
      </c>
      <c r="B22" s="98"/>
      <c r="C22" s="98"/>
      <c r="D22" s="98"/>
      <c r="E22" s="98"/>
      <c r="F22" s="8"/>
      <c r="G22" s="26">
        <v>67</v>
      </c>
      <c r="H22" s="26"/>
      <c r="I22" s="26">
        <v>191</v>
      </c>
      <c r="J22" s="26">
        <v>9</v>
      </c>
      <c r="K22" s="26">
        <v>684</v>
      </c>
      <c r="L22" s="26">
        <v>83</v>
      </c>
      <c r="M22" s="26">
        <v>875</v>
      </c>
      <c r="N22" s="26">
        <v>92</v>
      </c>
      <c r="O22" s="33"/>
      <c r="P22" s="26">
        <v>100</v>
      </c>
      <c r="Q22" s="26">
        <v>93</v>
      </c>
      <c r="R22" s="26">
        <v>394</v>
      </c>
      <c r="S22" s="26">
        <v>314</v>
      </c>
      <c r="T22" s="26">
        <v>494</v>
      </c>
      <c r="U22" s="26">
        <v>407</v>
      </c>
      <c r="V22" s="33"/>
      <c r="W22" s="26">
        <v>65</v>
      </c>
      <c r="X22" s="26">
        <v>60</v>
      </c>
      <c r="Y22" s="26">
        <v>1215</v>
      </c>
      <c r="Z22" s="26">
        <v>948</v>
      </c>
      <c r="AA22" s="26">
        <v>1280</v>
      </c>
      <c r="AB22" s="26">
        <v>1008</v>
      </c>
      <c r="AD22" s="134">
        <f t="shared" si="28"/>
        <v>2649</v>
      </c>
      <c r="AH22" s="158">
        <f t="shared" si="8"/>
        <v>39.537313432835823</v>
      </c>
    </row>
    <row r="23" spans="1:34" x14ac:dyDescent="0.25">
      <c r="A23" s="85"/>
      <c r="B23" s="98"/>
      <c r="C23" s="98"/>
      <c r="D23" s="98"/>
      <c r="E23" s="98" t="s">
        <v>139</v>
      </c>
      <c r="F23" s="8"/>
      <c r="G23" s="9">
        <f>AVERAGE(G16:G22)</f>
        <v>50.714285714285715</v>
      </c>
      <c r="H23" s="9"/>
      <c r="I23" s="9">
        <f t="shared" ref="I23:AB23" si="29">AVERAGE(I16:I22)</f>
        <v>383.42857142857144</v>
      </c>
      <c r="J23" s="9">
        <f t="shared" si="29"/>
        <v>24.285714285714285</v>
      </c>
      <c r="K23" s="9">
        <f t="shared" si="29"/>
        <v>1034</v>
      </c>
      <c r="L23" s="9">
        <f t="shared" si="29"/>
        <v>150.57142857142858</v>
      </c>
      <c r="M23" s="9">
        <f t="shared" si="29"/>
        <v>1417.2857142857142</v>
      </c>
      <c r="N23" s="9">
        <f t="shared" si="29"/>
        <v>174.85714285714286</v>
      </c>
      <c r="O23" s="9"/>
      <c r="P23" s="9">
        <f t="shared" si="29"/>
        <v>38.285714285714285</v>
      </c>
      <c r="Q23" s="9">
        <f t="shared" si="29"/>
        <v>35.714285714285715</v>
      </c>
      <c r="R23" s="9">
        <f t="shared" si="29"/>
        <v>112.57142857142857</v>
      </c>
      <c r="S23" s="9">
        <f t="shared" si="29"/>
        <v>95.428571428571431</v>
      </c>
      <c r="T23" s="9">
        <f t="shared" si="29"/>
        <v>150.85714285714286</v>
      </c>
      <c r="U23" s="9">
        <f t="shared" si="29"/>
        <v>131.14285714285714</v>
      </c>
      <c r="V23" s="9"/>
      <c r="W23" s="9">
        <f t="shared" si="29"/>
        <v>32.285714285714285</v>
      </c>
      <c r="X23" s="9">
        <f t="shared" si="29"/>
        <v>22</v>
      </c>
      <c r="Y23" s="9">
        <f t="shared" si="29"/>
        <v>596.85714285714289</v>
      </c>
      <c r="Z23" s="9">
        <f t="shared" si="29"/>
        <v>347.42857142857144</v>
      </c>
      <c r="AA23" s="9">
        <f t="shared" si="29"/>
        <v>628.57142857142856</v>
      </c>
      <c r="AB23" s="9">
        <f t="shared" si="29"/>
        <v>369.42857142857144</v>
      </c>
      <c r="AD23" s="134"/>
      <c r="AH23" s="158"/>
    </row>
    <row r="24" spans="1:34" x14ac:dyDescent="0.25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H24" s="119">
        <f>AVERAGE(AH16:AH22)</f>
        <v>45.357864744621807</v>
      </c>
    </row>
    <row r="25" spans="1:34" x14ac:dyDescent="0.25">
      <c r="A25" s="10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34" x14ac:dyDescent="0.25">
      <c r="A26" s="16" t="s">
        <v>105</v>
      </c>
      <c r="D26" s="101"/>
      <c r="E26" s="10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4" x14ac:dyDescent="0.25">
      <c r="A27" s="101" t="s">
        <v>38</v>
      </c>
      <c r="B27" s="101"/>
      <c r="C27" s="101"/>
      <c r="D27" s="101"/>
      <c r="E27" s="101"/>
      <c r="AA27" s="102"/>
    </row>
    <row r="28" spans="1:34" x14ac:dyDescent="0.25">
      <c r="A28" s="41" t="s">
        <v>107</v>
      </c>
      <c r="B28" s="101"/>
      <c r="C28" s="101"/>
      <c r="D28" s="101"/>
      <c r="E28" s="101"/>
    </row>
    <row r="29" spans="1:34" x14ac:dyDescent="0.25">
      <c r="A29" s="16" t="s">
        <v>147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abSelected="1" topLeftCell="A14" zoomScale="130" zoomScaleNormal="130" workbookViewId="0">
      <selection activeCell="W31" sqref="W31"/>
    </sheetView>
  </sheetViews>
  <sheetFormatPr defaultRowHeight="13.2" x14ac:dyDescent="0.25"/>
  <cols>
    <col min="1" max="1" width="6.88671875" style="14" customWidth="1"/>
    <col min="2" max="2" width="2.109375" style="14" customWidth="1"/>
    <col min="3" max="3" width="6.88671875" style="14" customWidth="1"/>
    <col min="4" max="4" width="2.5546875" style="14" customWidth="1"/>
    <col min="5" max="5" width="7" style="14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  <col min="24" max="24" width="7" customWidth="1"/>
    <col min="25" max="25" width="4.109375" customWidth="1"/>
  </cols>
  <sheetData>
    <row r="1" spans="1:28" s="5" customFormat="1" ht="15.6" x14ac:dyDescent="0.25">
      <c r="A1" s="5" t="s">
        <v>144</v>
      </c>
    </row>
    <row r="2" spans="1:28" x14ac:dyDescent="0.25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190" t="s">
        <v>19</v>
      </c>
      <c r="V2" s="190"/>
      <c r="W2" s="104"/>
    </row>
    <row r="3" spans="1:28" ht="15.6" x14ac:dyDescent="0.25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122</v>
      </c>
      <c r="AA3" t="s">
        <v>123</v>
      </c>
      <c r="AB3" t="s">
        <v>124</v>
      </c>
    </row>
    <row r="4" spans="1:28" ht="15.6" x14ac:dyDescent="0.25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132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32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106</v>
      </c>
    </row>
    <row r="5" spans="1:28" x14ac:dyDescent="0.25">
      <c r="A5" s="15">
        <v>36</v>
      </c>
      <c r="C5" s="19">
        <v>38233</v>
      </c>
      <c r="D5" s="18" t="s">
        <v>41</v>
      </c>
      <c r="E5" s="19">
        <v>38239</v>
      </c>
      <c r="G5" s="9">
        <v>64</v>
      </c>
      <c r="H5" s="9">
        <v>3</v>
      </c>
      <c r="I5" s="9">
        <v>162</v>
      </c>
      <c r="J5" s="9">
        <v>14</v>
      </c>
      <c r="K5" s="8">
        <f t="shared" ref="K5:L9" si="0">G5+I5</f>
        <v>226</v>
      </c>
      <c r="L5" s="8">
        <f t="shared" si="0"/>
        <v>17</v>
      </c>
      <c r="M5" s="107"/>
      <c r="N5" s="9">
        <v>0</v>
      </c>
      <c r="O5" s="9">
        <v>0</v>
      </c>
      <c r="P5" s="9">
        <v>0</v>
      </c>
      <c r="Q5" s="9">
        <v>0</v>
      </c>
      <c r="R5" s="9">
        <f>N5+P5</f>
        <v>0</v>
      </c>
      <c r="S5" s="8">
        <f t="shared" ref="S5:S8" si="1">O5+Q5</f>
        <v>0</v>
      </c>
      <c r="T5" s="9"/>
      <c r="U5" s="9">
        <v>3</v>
      </c>
      <c r="V5" s="9">
        <v>3</v>
      </c>
      <c r="W5" s="4"/>
      <c r="X5" s="6">
        <f>U5+R5+K5</f>
        <v>229</v>
      </c>
      <c r="Z5" s="150">
        <f>L5/K5</f>
        <v>7.5221238938053103E-2</v>
      </c>
      <c r="AA5" s="150"/>
      <c r="AB5" s="150">
        <f>V5/U5</f>
        <v>1</v>
      </c>
    </row>
    <row r="6" spans="1:28" x14ac:dyDescent="0.25">
      <c r="A6" s="15">
        <v>37</v>
      </c>
      <c r="C6" s="19">
        <f t="shared" ref="C6:C9" si="2">C5+7</f>
        <v>38240</v>
      </c>
      <c r="D6" s="18" t="s">
        <v>41</v>
      </c>
      <c r="E6" s="19">
        <f t="shared" ref="E6:E9" si="3">E5+7</f>
        <v>38246</v>
      </c>
      <c r="G6" s="9">
        <v>77</v>
      </c>
      <c r="H6" s="9">
        <v>2</v>
      </c>
      <c r="I6" s="9">
        <v>697</v>
      </c>
      <c r="J6" s="9">
        <v>75</v>
      </c>
      <c r="K6" s="8">
        <f t="shared" si="0"/>
        <v>774</v>
      </c>
      <c r="L6" s="8">
        <f t="shared" si="0"/>
        <v>77</v>
      </c>
      <c r="M6" s="107"/>
      <c r="N6" s="9">
        <v>0</v>
      </c>
      <c r="O6" s="9">
        <v>0</v>
      </c>
      <c r="P6" s="9">
        <v>0</v>
      </c>
      <c r="Q6" s="9">
        <v>0</v>
      </c>
      <c r="R6" s="9">
        <f t="shared" ref="R6:R9" si="4">N6+P6</f>
        <v>0</v>
      </c>
      <c r="S6" s="8">
        <f t="shared" si="1"/>
        <v>0</v>
      </c>
      <c r="T6" s="9"/>
      <c r="U6" s="9">
        <v>1</v>
      </c>
      <c r="V6" s="9">
        <v>1</v>
      </c>
      <c r="W6" s="4"/>
      <c r="X6" s="6">
        <f t="shared" ref="X6:X9" si="5">U6+R6+K6</f>
        <v>775</v>
      </c>
      <c r="Z6" s="150">
        <f t="shared" ref="Z6:Z31" si="6">L6/K6</f>
        <v>9.9483204134366926E-2</v>
      </c>
      <c r="AA6" s="150"/>
      <c r="AB6" s="150">
        <f t="shared" ref="AB6:AB31" si="7">V6/U6</f>
        <v>1</v>
      </c>
    </row>
    <row r="7" spans="1:28" x14ac:dyDescent="0.25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>
        <v>104</v>
      </c>
      <c r="H7" s="9">
        <v>3</v>
      </c>
      <c r="I7" s="9">
        <v>1730</v>
      </c>
      <c r="J7" s="9">
        <v>114</v>
      </c>
      <c r="K7" s="9">
        <f t="shared" si="0"/>
        <v>1834</v>
      </c>
      <c r="L7" s="8">
        <f t="shared" si="0"/>
        <v>117</v>
      </c>
      <c r="M7" s="107"/>
      <c r="N7" s="9">
        <v>0</v>
      </c>
      <c r="O7" s="9">
        <v>0</v>
      </c>
      <c r="P7" s="9">
        <v>0</v>
      </c>
      <c r="Q7" s="9">
        <v>0</v>
      </c>
      <c r="R7" s="9">
        <f t="shared" si="4"/>
        <v>0</v>
      </c>
      <c r="S7" s="8">
        <f t="shared" si="1"/>
        <v>0</v>
      </c>
      <c r="T7" s="9"/>
      <c r="U7" s="9">
        <v>1</v>
      </c>
      <c r="V7" s="9">
        <v>1</v>
      </c>
      <c r="W7" s="4"/>
      <c r="X7" s="6">
        <f t="shared" si="5"/>
        <v>1835</v>
      </c>
      <c r="Z7" s="150">
        <f t="shared" si="6"/>
        <v>6.3794983642311884E-2</v>
      </c>
      <c r="AA7" s="150"/>
      <c r="AB7" s="150">
        <f t="shared" si="7"/>
        <v>1</v>
      </c>
    </row>
    <row r="8" spans="1:28" x14ac:dyDescent="0.25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>
        <v>84</v>
      </c>
      <c r="H8" s="9">
        <v>4</v>
      </c>
      <c r="I8" s="9">
        <v>733</v>
      </c>
      <c r="J8" s="9">
        <v>24</v>
      </c>
      <c r="K8" s="8">
        <f t="shared" si="0"/>
        <v>817</v>
      </c>
      <c r="L8" s="8">
        <f t="shared" si="0"/>
        <v>28</v>
      </c>
      <c r="M8" s="107"/>
      <c r="N8" s="9">
        <v>0</v>
      </c>
      <c r="O8" s="9">
        <v>0</v>
      </c>
      <c r="P8" s="9">
        <v>0</v>
      </c>
      <c r="Q8" s="9">
        <v>0</v>
      </c>
      <c r="R8" s="9">
        <f t="shared" si="4"/>
        <v>0</v>
      </c>
      <c r="S8" s="8">
        <f t="shared" si="1"/>
        <v>0</v>
      </c>
      <c r="T8" s="9"/>
      <c r="U8" s="9">
        <v>12</v>
      </c>
      <c r="V8" s="9">
        <v>12</v>
      </c>
      <c r="W8" s="4"/>
      <c r="X8" s="6">
        <f t="shared" si="5"/>
        <v>829</v>
      </c>
      <c r="Z8" s="150">
        <f t="shared" si="6"/>
        <v>3.4271725826193387E-2</v>
      </c>
      <c r="AA8" s="150"/>
      <c r="AB8" s="150">
        <f t="shared" si="7"/>
        <v>1</v>
      </c>
    </row>
    <row r="9" spans="1:28" x14ac:dyDescent="0.25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26">
        <v>60</v>
      </c>
      <c r="H9" s="26">
        <v>9</v>
      </c>
      <c r="I9" s="26">
        <v>441</v>
      </c>
      <c r="J9" s="26">
        <v>17</v>
      </c>
      <c r="K9" s="13">
        <f t="shared" si="0"/>
        <v>501</v>
      </c>
      <c r="L9" s="13">
        <f t="shared" si="0"/>
        <v>26</v>
      </c>
      <c r="M9" s="107"/>
      <c r="N9" s="9">
        <v>1</v>
      </c>
      <c r="O9" s="9">
        <v>1</v>
      </c>
      <c r="P9" s="9">
        <v>0</v>
      </c>
      <c r="Q9" s="9">
        <v>0</v>
      </c>
      <c r="R9" s="9">
        <f t="shared" si="4"/>
        <v>1</v>
      </c>
      <c r="S9" s="8">
        <f t="shared" ref="S9" si="8">O9+Q9</f>
        <v>1</v>
      </c>
      <c r="T9" s="9"/>
      <c r="U9" s="9">
        <v>4</v>
      </c>
      <c r="V9" s="9">
        <v>3</v>
      </c>
      <c r="W9" s="4"/>
      <c r="X9" s="6">
        <f t="shared" si="5"/>
        <v>506</v>
      </c>
      <c r="Z9" s="150">
        <f t="shared" si="6"/>
        <v>5.1896207584830337E-2</v>
      </c>
      <c r="AA9" s="150">
        <f t="shared" ref="AA9:AA31" si="9">S9/R9</f>
        <v>1</v>
      </c>
      <c r="AB9" s="150">
        <f t="shared" si="7"/>
        <v>0.75</v>
      </c>
    </row>
    <row r="10" spans="1:28" x14ac:dyDescent="0.25">
      <c r="A10" s="5" t="s">
        <v>143</v>
      </c>
      <c r="B10" s="5"/>
      <c r="C10" s="5"/>
      <c r="D10" s="5"/>
      <c r="E10" s="5"/>
      <c r="F10" s="5"/>
      <c r="G10" s="9">
        <f t="shared" ref="G10:L10" si="10">SUM(G5:G9)</f>
        <v>389</v>
      </c>
      <c r="H10" s="9">
        <f t="shared" si="10"/>
        <v>21</v>
      </c>
      <c r="I10" s="9">
        <f t="shared" si="10"/>
        <v>3763</v>
      </c>
      <c r="J10" s="9">
        <f t="shared" si="10"/>
        <v>244</v>
      </c>
      <c r="K10" s="9">
        <f t="shared" si="10"/>
        <v>4152</v>
      </c>
      <c r="L10" s="9">
        <f t="shared" si="10"/>
        <v>265</v>
      </c>
      <c r="M10" s="107"/>
      <c r="N10" s="4"/>
      <c r="O10" s="4"/>
      <c r="P10" s="4"/>
      <c r="Q10" s="4"/>
      <c r="R10" s="9"/>
      <c r="S10" s="8"/>
      <c r="T10" s="9"/>
      <c r="U10" s="9"/>
      <c r="V10" s="9"/>
      <c r="W10" s="4"/>
      <c r="X10" s="6"/>
      <c r="Z10" s="150">
        <f t="shared" si="6"/>
        <v>6.3824662813102118E-2</v>
      </c>
      <c r="AA10" s="150"/>
      <c r="AB10" s="150"/>
    </row>
    <row r="11" spans="1:28" ht="13.8" thickBot="1" x14ac:dyDescent="0.3">
      <c r="A11" s="108"/>
      <c r="B11" s="108"/>
      <c r="C11" s="108"/>
      <c r="D11" s="108"/>
      <c r="E11" s="108"/>
      <c r="F11" s="109"/>
      <c r="G11" s="110"/>
      <c r="H11" s="110"/>
      <c r="I11" s="110"/>
      <c r="J11" s="110"/>
      <c r="K11" s="110"/>
      <c r="L11" s="110"/>
      <c r="M11" s="111"/>
      <c r="N11" s="112"/>
      <c r="O11" s="112"/>
      <c r="P11" s="112"/>
      <c r="Q11" s="112"/>
      <c r="R11" s="112"/>
      <c r="S11" s="112"/>
      <c r="T11" s="112"/>
      <c r="U11" s="112"/>
      <c r="V11" s="112"/>
      <c r="W11" s="4"/>
      <c r="X11" s="6"/>
      <c r="Z11" s="150"/>
      <c r="AA11" s="150"/>
      <c r="AB11" s="150"/>
    </row>
    <row r="12" spans="1:28" ht="13.8" thickTop="1" x14ac:dyDescent="0.25">
      <c r="A12" s="15">
        <v>43</v>
      </c>
      <c r="C12" s="17">
        <v>38647</v>
      </c>
      <c r="D12" s="18" t="s">
        <v>41</v>
      </c>
      <c r="E12" s="19">
        <v>38653</v>
      </c>
      <c r="G12" s="8">
        <v>285</v>
      </c>
      <c r="H12" s="113">
        <v>70</v>
      </c>
      <c r="I12" s="113">
        <v>286</v>
      </c>
      <c r="J12" s="113">
        <v>18</v>
      </c>
      <c r="K12" s="9">
        <f>G12+I12</f>
        <v>571</v>
      </c>
      <c r="L12" s="9">
        <f>H12+J12</f>
        <v>88</v>
      </c>
      <c r="M12" s="114"/>
      <c r="N12" s="9">
        <v>0</v>
      </c>
      <c r="O12" s="8">
        <v>0</v>
      </c>
      <c r="P12" s="113">
        <v>3</v>
      </c>
      <c r="Q12" s="9">
        <v>3</v>
      </c>
      <c r="R12" s="9">
        <f t="shared" ref="R12:S20" si="11">N12+P12</f>
        <v>3</v>
      </c>
      <c r="S12" s="9">
        <f t="shared" si="11"/>
        <v>3</v>
      </c>
      <c r="T12" s="4"/>
      <c r="U12" s="9">
        <v>10</v>
      </c>
      <c r="V12" s="8">
        <v>9</v>
      </c>
      <c r="W12" s="4"/>
      <c r="X12" s="6">
        <f t="shared" ref="X12:X31" si="12">U12+R12+K12</f>
        <v>584</v>
      </c>
      <c r="Z12" s="150">
        <f t="shared" si="6"/>
        <v>0.15411558669001751</v>
      </c>
      <c r="AA12" s="150">
        <f t="shared" si="9"/>
        <v>1</v>
      </c>
      <c r="AB12" s="150">
        <f t="shared" si="7"/>
        <v>0.9</v>
      </c>
    </row>
    <row r="13" spans="1:28" x14ac:dyDescent="0.25">
      <c r="A13" s="15">
        <v>44</v>
      </c>
      <c r="C13" s="17">
        <v>38654</v>
      </c>
      <c r="D13" s="18" t="s">
        <v>41</v>
      </c>
      <c r="E13" s="19">
        <v>38660</v>
      </c>
      <c r="G13" s="9">
        <v>284</v>
      </c>
      <c r="H13" s="9">
        <v>42</v>
      </c>
      <c r="I13" s="9">
        <v>936</v>
      </c>
      <c r="J13" s="9">
        <v>80</v>
      </c>
      <c r="K13" s="9">
        <f t="shared" ref="K13:K31" si="13">G13+I13</f>
        <v>1220</v>
      </c>
      <c r="L13" s="9">
        <f t="shared" ref="L13:L31" si="14">H13+J13</f>
        <v>122</v>
      </c>
      <c r="M13" s="114"/>
      <c r="N13" s="9">
        <v>4</v>
      </c>
      <c r="O13" s="9">
        <v>4</v>
      </c>
      <c r="P13" s="9">
        <v>51</v>
      </c>
      <c r="Q13" s="9">
        <v>46</v>
      </c>
      <c r="R13" s="9">
        <f t="shared" si="11"/>
        <v>55</v>
      </c>
      <c r="S13" s="9">
        <f t="shared" si="11"/>
        <v>50</v>
      </c>
      <c r="T13" s="4"/>
      <c r="U13" s="9">
        <v>2</v>
      </c>
      <c r="V13" s="9">
        <v>2</v>
      </c>
      <c r="W13" s="4"/>
      <c r="X13" s="6">
        <f t="shared" si="12"/>
        <v>1277</v>
      </c>
      <c r="Z13" s="150">
        <f t="shared" si="6"/>
        <v>0.1</v>
      </c>
      <c r="AA13" s="150">
        <f t="shared" si="9"/>
        <v>0.90909090909090906</v>
      </c>
      <c r="AB13" s="150">
        <f t="shared" si="7"/>
        <v>1</v>
      </c>
    </row>
    <row r="14" spans="1:28" ht="15.6" x14ac:dyDescent="0.25">
      <c r="A14" s="15">
        <v>45</v>
      </c>
      <c r="C14" s="17">
        <v>38661</v>
      </c>
      <c r="D14" s="18" t="s">
        <v>41</v>
      </c>
      <c r="E14" s="19">
        <v>38667</v>
      </c>
      <c r="F14" s="115"/>
      <c r="G14" s="9">
        <v>188</v>
      </c>
      <c r="H14" s="9">
        <v>32</v>
      </c>
      <c r="I14" s="9">
        <v>367</v>
      </c>
      <c r="J14" s="9">
        <v>45</v>
      </c>
      <c r="K14" s="9">
        <f t="shared" si="13"/>
        <v>555</v>
      </c>
      <c r="L14" s="9">
        <f t="shared" si="14"/>
        <v>77</v>
      </c>
      <c r="M14" s="114"/>
      <c r="N14" s="9">
        <v>11</v>
      </c>
      <c r="O14" s="9">
        <v>11</v>
      </c>
      <c r="P14" s="9">
        <v>90</v>
      </c>
      <c r="Q14" s="9">
        <v>76</v>
      </c>
      <c r="R14" s="9">
        <f t="shared" si="11"/>
        <v>101</v>
      </c>
      <c r="S14" s="9">
        <f t="shared" si="11"/>
        <v>87</v>
      </c>
      <c r="T14" s="4"/>
      <c r="U14" s="9">
        <v>2</v>
      </c>
      <c r="V14" s="9">
        <v>1</v>
      </c>
      <c r="W14" s="4"/>
      <c r="X14" s="6">
        <f t="shared" si="12"/>
        <v>658</v>
      </c>
      <c r="Z14" s="150">
        <f t="shared" si="6"/>
        <v>0.13873873873873874</v>
      </c>
      <c r="AA14" s="150">
        <f t="shared" si="9"/>
        <v>0.86138613861386137</v>
      </c>
      <c r="AB14" s="150">
        <f t="shared" si="7"/>
        <v>0.5</v>
      </c>
    </row>
    <row r="15" spans="1:28" x14ac:dyDescent="0.25">
      <c r="A15" s="15">
        <v>46</v>
      </c>
      <c r="C15" s="17">
        <v>38668</v>
      </c>
      <c r="D15" s="18" t="s">
        <v>41</v>
      </c>
      <c r="E15" s="19">
        <v>38674</v>
      </c>
      <c r="G15" s="9">
        <v>104</v>
      </c>
      <c r="H15" s="9">
        <v>15</v>
      </c>
      <c r="I15" s="9">
        <v>927</v>
      </c>
      <c r="J15" s="9">
        <v>78</v>
      </c>
      <c r="K15" s="9">
        <f t="shared" si="13"/>
        <v>1031</v>
      </c>
      <c r="L15" s="9">
        <f t="shared" si="14"/>
        <v>93</v>
      </c>
      <c r="M15" s="114"/>
      <c r="N15" s="9">
        <v>26</v>
      </c>
      <c r="O15" s="9">
        <v>26</v>
      </c>
      <c r="P15" s="9">
        <v>209</v>
      </c>
      <c r="Q15" s="9">
        <v>197</v>
      </c>
      <c r="R15" s="9">
        <f t="shared" ref="R15:R29" si="15">N15+P15</f>
        <v>235</v>
      </c>
      <c r="S15" s="9">
        <f t="shared" si="11"/>
        <v>223</v>
      </c>
      <c r="T15" s="4"/>
      <c r="U15" s="9">
        <v>7</v>
      </c>
      <c r="V15" s="9">
        <v>6</v>
      </c>
      <c r="W15" s="4"/>
      <c r="X15" s="6">
        <f t="shared" si="12"/>
        <v>1273</v>
      </c>
      <c r="Z15" s="150">
        <f t="shared" si="6"/>
        <v>9.0203685741998066E-2</v>
      </c>
      <c r="AA15" s="150">
        <f t="shared" si="9"/>
        <v>0.94893617021276599</v>
      </c>
      <c r="AB15" s="150">
        <f t="shared" si="7"/>
        <v>0.8571428571428571</v>
      </c>
    </row>
    <row r="16" spans="1:28" x14ac:dyDescent="0.25">
      <c r="A16" s="15">
        <v>47</v>
      </c>
      <c r="C16" s="17">
        <v>38675</v>
      </c>
      <c r="D16" s="18" t="s">
        <v>41</v>
      </c>
      <c r="E16" s="19">
        <v>38681</v>
      </c>
      <c r="G16" s="9">
        <v>55</v>
      </c>
      <c r="H16" s="9">
        <v>3</v>
      </c>
      <c r="I16" s="9">
        <v>293</v>
      </c>
      <c r="J16" s="9">
        <v>24</v>
      </c>
      <c r="K16" s="9">
        <f t="shared" si="13"/>
        <v>348</v>
      </c>
      <c r="L16" s="9">
        <f t="shared" si="14"/>
        <v>27</v>
      </c>
      <c r="M16" s="107"/>
      <c r="N16" s="9">
        <v>80</v>
      </c>
      <c r="O16" s="9">
        <v>80</v>
      </c>
      <c r="P16" s="9">
        <v>863</v>
      </c>
      <c r="Q16" s="9">
        <v>843</v>
      </c>
      <c r="R16" s="9">
        <f t="shared" si="15"/>
        <v>943</v>
      </c>
      <c r="S16" s="9">
        <f t="shared" si="11"/>
        <v>923</v>
      </c>
      <c r="T16" s="9"/>
      <c r="U16" s="9">
        <v>11</v>
      </c>
      <c r="V16" s="9">
        <v>11</v>
      </c>
      <c r="W16" s="4"/>
      <c r="X16" s="6">
        <f t="shared" si="12"/>
        <v>1302</v>
      </c>
      <c r="Z16" s="150">
        <f t="shared" si="6"/>
        <v>7.7586206896551727E-2</v>
      </c>
      <c r="AA16" s="150">
        <f t="shared" si="9"/>
        <v>0.97879109225874872</v>
      </c>
      <c r="AB16" s="150">
        <f t="shared" si="7"/>
        <v>1</v>
      </c>
    </row>
    <row r="17" spans="1:28" x14ac:dyDescent="0.25">
      <c r="A17" s="15">
        <v>48</v>
      </c>
      <c r="C17" s="17">
        <v>38682</v>
      </c>
      <c r="D17" s="18" t="s">
        <v>41</v>
      </c>
      <c r="E17" s="19">
        <v>38688</v>
      </c>
      <c r="G17" s="9">
        <v>16</v>
      </c>
      <c r="H17" s="9">
        <v>3</v>
      </c>
      <c r="I17" s="9">
        <v>94</v>
      </c>
      <c r="J17" s="9">
        <v>12</v>
      </c>
      <c r="K17" s="9">
        <f t="shared" si="13"/>
        <v>110</v>
      </c>
      <c r="L17" s="9">
        <f t="shared" si="14"/>
        <v>15</v>
      </c>
      <c r="M17" s="107"/>
      <c r="N17" s="9">
        <v>24</v>
      </c>
      <c r="O17" s="9">
        <v>24</v>
      </c>
      <c r="P17" s="9">
        <v>177</v>
      </c>
      <c r="Q17" s="9">
        <v>159</v>
      </c>
      <c r="R17" s="9">
        <f t="shared" si="15"/>
        <v>201</v>
      </c>
      <c r="S17" s="9">
        <f t="shared" si="11"/>
        <v>183</v>
      </c>
      <c r="T17" s="9"/>
      <c r="U17" s="9">
        <v>10</v>
      </c>
      <c r="V17" s="9">
        <v>10</v>
      </c>
      <c r="W17" s="4"/>
      <c r="X17" s="6">
        <f t="shared" si="12"/>
        <v>321</v>
      </c>
      <c r="Z17" s="150">
        <f t="shared" si="6"/>
        <v>0.13636363636363635</v>
      </c>
      <c r="AA17" s="150">
        <f t="shared" si="9"/>
        <v>0.91044776119402981</v>
      </c>
      <c r="AB17" s="150">
        <f t="shared" si="7"/>
        <v>1</v>
      </c>
    </row>
    <row r="18" spans="1:28" x14ac:dyDescent="0.25">
      <c r="A18" s="15">
        <v>49</v>
      </c>
      <c r="C18" s="17">
        <v>38689</v>
      </c>
      <c r="D18" s="18" t="s">
        <v>41</v>
      </c>
      <c r="E18" s="19">
        <v>38695</v>
      </c>
      <c r="G18" s="9">
        <v>2</v>
      </c>
      <c r="H18" s="9">
        <v>0</v>
      </c>
      <c r="I18" s="9">
        <v>12</v>
      </c>
      <c r="J18" s="9">
        <v>0</v>
      </c>
      <c r="K18" s="9">
        <f t="shared" si="13"/>
        <v>14</v>
      </c>
      <c r="L18" s="9">
        <f t="shared" si="14"/>
        <v>0</v>
      </c>
      <c r="M18" s="107"/>
      <c r="N18" s="9">
        <v>79</v>
      </c>
      <c r="O18" s="9">
        <v>79</v>
      </c>
      <c r="P18" s="9">
        <v>541</v>
      </c>
      <c r="Q18" s="9">
        <v>529</v>
      </c>
      <c r="R18" s="9">
        <f t="shared" si="15"/>
        <v>620</v>
      </c>
      <c r="S18" s="9">
        <f t="shared" si="11"/>
        <v>608</v>
      </c>
      <c r="T18" s="9"/>
      <c r="U18" s="9">
        <v>12</v>
      </c>
      <c r="V18" s="9">
        <v>12</v>
      </c>
      <c r="W18" s="4"/>
      <c r="X18" s="6">
        <f t="shared" si="12"/>
        <v>646</v>
      </c>
      <c r="Z18" s="150">
        <f t="shared" si="6"/>
        <v>0</v>
      </c>
      <c r="AA18" s="150">
        <f t="shared" si="9"/>
        <v>0.98064516129032253</v>
      </c>
      <c r="AB18" s="150">
        <f t="shared" si="7"/>
        <v>1</v>
      </c>
    </row>
    <row r="19" spans="1:28" x14ac:dyDescent="0.25">
      <c r="A19" s="15">
        <v>50</v>
      </c>
      <c r="C19" s="17">
        <v>38696</v>
      </c>
      <c r="D19" s="18" t="s">
        <v>41</v>
      </c>
      <c r="E19" s="19">
        <v>38702</v>
      </c>
      <c r="G19" s="9">
        <v>1</v>
      </c>
      <c r="H19" s="9">
        <v>0</v>
      </c>
      <c r="I19" s="9">
        <v>3</v>
      </c>
      <c r="J19" s="9">
        <v>0</v>
      </c>
      <c r="K19" s="9">
        <f t="shared" si="13"/>
        <v>4</v>
      </c>
      <c r="L19" s="9">
        <f t="shared" si="14"/>
        <v>0</v>
      </c>
      <c r="M19" s="107"/>
      <c r="N19" s="9">
        <v>30</v>
      </c>
      <c r="O19" s="9">
        <v>30</v>
      </c>
      <c r="P19" s="9">
        <v>729</v>
      </c>
      <c r="Q19" s="9">
        <v>709</v>
      </c>
      <c r="R19" s="9">
        <f t="shared" si="15"/>
        <v>759</v>
      </c>
      <c r="S19" s="9">
        <f t="shared" si="11"/>
        <v>739</v>
      </c>
      <c r="T19" s="9"/>
      <c r="U19" s="9">
        <v>19</v>
      </c>
      <c r="V19" s="9">
        <v>17</v>
      </c>
      <c r="W19" s="4"/>
      <c r="X19" s="6">
        <f t="shared" si="12"/>
        <v>782</v>
      </c>
      <c r="Z19" s="150">
        <f t="shared" si="6"/>
        <v>0</v>
      </c>
      <c r="AA19" s="150">
        <f t="shared" si="9"/>
        <v>0.97364953886693018</v>
      </c>
      <c r="AB19" s="150">
        <f t="shared" si="7"/>
        <v>0.89473684210526316</v>
      </c>
    </row>
    <row r="20" spans="1:28" x14ac:dyDescent="0.25">
      <c r="A20" s="15">
        <v>51</v>
      </c>
      <c r="C20" s="17">
        <v>38703</v>
      </c>
      <c r="D20" s="18" t="s">
        <v>41</v>
      </c>
      <c r="E20" s="19">
        <v>38709</v>
      </c>
      <c r="G20" s="9">
        <v>0</v>
      </c>
      <c r="H20" s="9">
        <v>0</v>
      </c>
      <c r="I20" s="9">
        <v>3</v>
      </c>
      <c r="J20" s="9">
        <v>0</v>
      </c>
      <c r="K20" s="9">
        <f t="shared" ref="K20:K24" si="16">G20+I20</f>
        <v>3</v>
      </c>
      <c r="L20" s="9">
        <f t="shared" ref="L20:L24" si="17">H20+J20</f>
        <v>0</v>
      </c>
      <c r="M20" s="107"/>
      <c r="N20" s="9">
        <v>0</v>
      </c>
      <c r="O20" s="9">
        <v>0</v>
      </c>
      <c r="P20" s="9">
        <v>80</v>
      </c>
      <c r="Q20" s="9">
        <v>76</v>
      </c>
      <c r="R20" s="9">
        <f t="shared" si="15"/>
        <v>80</v>
      </c>
      <c r="S20" s="9">
        <f t="shared" si="11"/>
        <v>76</v>
      </c>
      <c r="T20" s="9"/>
      <c r="U20" s="9">
        <v>0</v>
      </c>
      <c r="V20" s="9">
        <v>0</v>
      </c>
      <c r="W20" s="4"/>
      <c r="X20" s="6">
        <f t="shared" si="12"/>
        <v>83</v>
      </c>
      <c r="Z20" s="150">
        <f t="shared" si="6"/>
        <v>0</v>
      </c>
      <c r="AA20" s="150">
        <f t="shared" si="9"/>
        <v>0.95</v>
      </c>
      <c r="AB20" s="150" t="e">
        <f t="shared" si="7"/>
        <v>#DIV/0!</v>
      </c>
    </row>
    <row r="21" spans="1:28" x14ac:dyDescent="0.25">
      <c r="A21" s="15">
        <v>52</v>
      </c>
      <c r="C21" s="17">
        <v>38710</v>
      </c>
      <c r="D21" s="18" t="s">
        <v>41</v>
      </c>
      <c r="E21" s="19">
        <v>38717</v>
      </c>
      <c r="G21" s="151">
        <v>0</v>
      </c>
      <c r="H21" s="151">
        <v>0</v>
      </c>
      <c r="I21" s="151">
        <v>1</v>
      </c>
      <c r="J21" s="151">
        <v>0</v>
      </c>
      <c r="K21" s="9">
        <f t="shared" si="16"/>
        <v>1</v>
      </c>
      <c r="L21" s="9">
        <f t="shared" si="17"/>
        <v>0</v>
      </c>
      <c r="M21" s="107"/>
      <c r="N21" s="151">
        <v>7</v>
      </c>
      <c r="O21" s="151">
        <v>7</v>
      </c>
      <c r="P21" s="151">
        <v>460</v>
      </c>
      <c r="Q21" s="151">
        <v>449</v>
      </c>
      <c r="R21" s="9">
        <f t="shared" ref="R21:R26" si="18">N21+P21</f>
        <v>467</v>
      </c>
      <c r="S21" s="9">
        <f t="shared" ref="S21:S26" si="19">O21+Q21</f>
        <v>456</v>
      </c>
      <c r="T21" s="9"/>
      <c r="U21" s="151">
        <v>9</v>
      </c>
      <c r="V21" s="151">
        <v>9</v>
      </c>
      <c r="W21" s="4"/>
      <c r="X21" s="6">
        <f t="shared" si="12"/>
        <v>477</v>
      </c>
      <c r="Z21" s="150">
        <f t="shared" si="6"/>
        <v>0</v>
      </c>
      <c r="AA21" s="150">
        <f t="shared" si="9"/>
        <v>0.97644539614561032</v>
      </c>
      <c r="AB21" s="150">
        <f t="shared" si="7"/>
        <v>1</v>
      </c>
    </row>
    <row r="22" spans="1:28" x14ac:dyDescent="0.25">
      <c r="A22" s="15">
        <v>1</v>
      </c>
      <c r="C22" s="17">
        <v>39814</v>
      </c>
      <c r="D22" s="18" t="s">
        <v>41</v>
      </c>
      <c r="E22" s="19">
        <v>38724</v>
      </c>
      <c r="G22" s="9">
        <v>0</v>
      </c>
      <c r="H22" s="9">
        <v>0</v>
      </c>
      <c r="I22" s="9">
        <v>0</v>
      </c>
      <c r="J22" s="9">
        <v>0</v>
      </c>
      <c r="K22" s="9">
        <f t="shared" si="16"/>
        <v>0</v>
      </c>
      <c r="L22" s="9">
        <f t="shared" si="17"/>
        <v>0</v>
      </c>
      <c r="M22" s="107"/>
      <c r="N22" s="9">
        <v>1</v>
      </c>
      <c r="O22" s="9">
        <v>1</v>
      </c>
      <c r="P22" s="9">
        <v>36</v>
      </c>
      <c r="Q22" s="9">
        <v>35</v>
      </c>
      <c r="R22" s="9">
        <f t="shared" si="18"/>
        <v>37</v>
      </c>
      <c r="S22" s="9">
        <f t="shared" si="19"/>
        <v>36</v>
      </c>
      <c r="T22" s="9"/>
      <c r="U22" s="9">
        <v>31</v>
      </c>
      <c r="V22" s="9">
        <v>28</v>
      </c>
      <c r="W22" s="4"/>
      <c r="X22" s="6">
        <f t="shared" si="12"/>
        <v>68</v>
      </c>
      <c r="Z22" s="150" t="e">
        <f t="shared" si="6"/>
        <v>#DIV/0!</v>
      </c>
      <c r="AA22" s="150">
        <f t="shared" si="9"/>
        <v>0.97297297297297303</v>
      </c>
      <c r="AB22" s="150">
        <f t="shared" si="7"/>
        <v>0.90322580645161288</v>
      </c>
    </row>
    <row r="23" spans="1:28" x14ac:dyDescent="0.25">
      <c r="A23" s="15">
        <v>2</v>
      </c>
      <c r="C23" s="17">
        <v>39821</v>
      </c>
      <c r="D23" s="18" t="s">
        <v>41</v>
      </c>
      <c r="E23" s="19">
        <v>38731</v>
      </c>
      <c r="G23" s="9">
        <v>0</v>
      </c>
      <c r="H23" s="9">
        <v>0</v>
      </c>
      <c r="I23" s="9">
        <v>0</v>
      </c>
      <c r="J23" s="9">
        <v>0</v>
      </c>
      <c r="K23" s="9">
        <f t="shared" si="16"/>
        <v>0</v>
      </c>
      <c r="L23" s="9">
        <f t="shared" si="17"/>
        <v>0</v>
      </c>
      <c r="M23" s="107"/>
      <c r="N23" s="9">
        <v>0</v>
      </c>
      <c r="O23" s="9">
        <v>0</v>
      </c>
      <c r="P23" s="9">
        <v>2</v>
      </c>
      <c r="Q23" s="9">
        <v>2</v>
      </c>
      <c r="R23" s="9">
        <f t="shared" si="18"/>
        <v>2</v>
      </c>
      <c r="S23" s="9">
        <f t="shared" si="19"/>
        <v>2</v>
      </c>
      <c r="T23" s="9"/>
      <c r="U23" s="9">
        <v>58</v>
      </c>
      <c r="V23" s="9">
        <v>55</v>
      </c>
      <c r="W23" s="4"/>
      <c r="X23" s="6">
        <f t="shared" si="12"/>
        <v>60</v>
      </c>
      <c r="Z23" s="150" t="e">
        <f t="shared" si="6"/>
        <v>#DIV/0!</v>
      </c>
      <c r="AA23" s="150">
        <f t="shared" si="9"/>
        <v>1</v>
      </c>
      <c r="AB23" s="150">
        <f t="shared" si="7"/>
        <v>0.94827586206896552</v>
      </c>
    </row>
    <row r="24" spans="1:28" x14ac:dyDescent="0.25">
      <c r="A24" s="15">
        <v>3</v>
      </c>
      <c r="C24" s="17">
        <v>39828</v>
      </c>
      <c r="D24" s="18" t="s">
        <v>41</v>
      </c>
      <c r="E24" s="19">
        <v>38738</v>
      </c>
      <c r="G24" s="9">
        <v>0</v>
      </c>
      <c r="H24" s="9">
        <v>0</v>
      </c>
      <c r="I24" s="9">
        <v>1</v>
      </c>
      <c r="J24" s="9">
        <v>0</v>
      </c>
      <c r="K24" s="9">
        <f t="shared" si="16"/>
        <v>1</v>
      </c>
      <c r="L24" s="9">
        <f t="shared" si="17"/>
        <v>0</v>
      </c>
      <c r="M24" s="107"/>
      <c r="N24" s="9">
        <v>0</v>
      </c>
      <c r="O24" s="9">
        <v>0</v>
      </c>
      <c r="P24" s="9">
        <v>0</v>
      </c>
      <c r="Q24" s="9">
        <v>0</v>
      </c>
      <c r="R24" s="9">
        <f t="shared" si="18"/>
        <v>0</v>
      </c>
      <c r="S24" s="9">
        <f t="shared" si="19"/>
        <v>0</v>
      </c>
      <c r="T24" s="9"/>
      <c r="U24" s="9">
        <v>77</v>
      </c>
      <c r="V24" s="9">
        <v>71</v>
      </c>
      <c r="W24" s="4"/>
      <c r="X24" s="6">
        <f t="shared" si="12"/>
        <v>78</v>
      </c>
      <c r="Z24" s="150">
        <f t="shared" si="6"/>
        <v>0</v>
      </c>
      <c r="AA24" s="150" t="e">
        <f t="shared" si="9"/>
        <v>#DIV/0!</v>
      </c>
      <c r="AB24" s="150">
        <f t="shared" si="7"/>
        <v>0.92207792207792205</v>
      </c>
    </row>
    <row r="25" spans="1:28" x14ac:dyDescent="0.25">
      <c r="A25" s="15">
        <v>4</v>
      </c>
      <c r="C25" s="17">
        <v>39835</v>
      </c>
      <c r="D25" s="18" t="s">
        <v>41</v>
      </c>
      <c r="E25" s="19">
        <v>38745</v>
      </c>
      <c r="G25" s="9">
        <v>0</v>
      </c>
      <c r="H25" s="9">
        <v>0</v>
      </c>
      <c r="I25" s="9">
        <v>0</v>
      </c>
      <c r="J25" s="9">
        <v>0</v>
      </c>
      <c r="K25" s="9">
        <f t="shared" si="13"/>
        <v>0</v>
      </c>
      <c r="L25" s="9">
        <f t="shared" si="14"/>
        <v>0</v>
      </c>
      <c r="M25" s="114"/>
      <c r="N25" s="9">
        <v>0</v>
      </c>
      <c r="O25" s="9">
        <v>0</v>
      </c>
      <c r="P25" s="9">
        <v>0</v>
      </c>
      <c r="Q25" s="9">
        <v>0</v>
      </c>
      <c r="R25" s="9">
        <f t="shared" si="18"/>
        <v>0</v>
      </c>
      <c r="S25" s="9">
        <f t="shared" si="19"/>
        <v>0</v>
      </c>
      <c r="T25" s="4"/>
      <c r="U25" s="9">
        <v>184</v>
      </c>
      <c r="V25" s="9">
        <v>176</v>
      </c>
      <c r="W25" s="4"/>
      <c r="X25" s="6">
        <f t="shared" si="12"/>
        <v>184</v>
      </c>
      <c r="Z25" s="150" t="e">
        <f t="shared" si="6"/>
        <v>#DIV/0!</v>
      </c>
      <c r="AA25" s="150" t="e">
        <f t="shared" si="9"/>
        <v>#DIV/0!</v>
      </c>
      <c r="AB25" s="150">
        <f t="shared" si="7"/>
        <v>0.95652173913043481</v>
      </c>
    </row>
    <row r="26" spans="1:28" x14ac:dyDescent="0.25">
      <c r="A26" s="15">
        <v>5</v>
      </c>
      <c r="C26" s="17">
        <v>39842</v>
      </c>
      <c r="D26" s="18" t="s">
        <v>41</v>
      </c>
      <c r="E26" s="19">
        <v>38752</v>
      </c>
      <c r="G26" s="9">
        <v>0</v>
      </c>
      <c r="H26" s="9">
        <v>0</v>
      </c>
      <c r="I26" s="9">
        <v>0</v>
      </c>
      <c r="J26" s="9">
        <v>0</v>
      </c>
      <c r="K26" s="9">
        <f t="shared" si="13"/>
        <v>0</v>
      </c>
      <c r="L26" s="9">
        <f t="shared" si="14"/>
        <v>0</v>
      </c>
      <c r="M26" s="114"/>
      <c r="N26" s="9">
        <v>0</v>
      </c>
      <c r="O26" s="9">
        <v>0</v>
      </c>
      <c r="P26" s="9">
        <v>0</v>
      </c>
      <c r="Q26" s="9">
        <v>0</v>
      </c>
      <c r="R26" s="9">
        <f t="shared" si="18"/>
        <v>0</v>
      </c>
      <c r="S26" s="9">
        <f t="shared" si="19"/>
        <v>0</v>
      </c>
      <c r="T26" s="4"/>
      <c r="U26" s="9">
        <v>126</v>
      </c>
      <c r="V26" s="9">
        <v>120</v>
      </c>
      <c r="W26" s="4"/>
      <c r="X26" s="6">
        <f t="shared" si="12"/>
        <v>126</v>
      </c>
      <c r="Z26" s="150" t="e">
        <f t="shared" si="6"/>
        <v>#DIV/0!</v>
      </c>
      <c r="AA26" s="150" t="e">
        <f t="shared" si="9"/>
        <v>#DIV/0!</v>
      </c>
      <c r="AB26" s="150">
        <f t="shared" si="7"/>
        <v>0.95238095238095233</v>
      </c>
    </row>
    <row r="27" spans="1:28" x14ac:dyDescent="0.25">
      <c r="A27" s="15">
        <v>6</v>
      </c>
      <c r="C27" s="17">
        <v>39849</v>
      </c>
      <c r="D27" s="18" t="s">
        <v>41</v>
      </c>
      <c r="E27" s="19">
        <v>38759</v>
      </c>
      <c r="G27" s="9">
        <v>0</v>
      </c>
      <c r="H27" s="9">
        <v>0</v>
      </c>
      <c r="I27" s="9">
        <v>0</v>
      </c>
      <c r="J27" s="9">
        <v>0</v>
      </c>
      <c r="K27" s="9">
        <f t="shared" si="13"/>
        <v>0</v>
      </c>
      <c r="L27" s="9">
        <f t="shared" si="14"/>
        <v>0</v>
      </c>
      <c r="M27" s="114"/>
      <c r="N27" s="9">
        <v>0</v>
      </c>
      <c r="O27" s="9">
        <v>0</v>
      </c>
      <c r="P27" s="9">
        <v>0</v>
      </c>
      <c r="Q27" s="9">
        <v>0</v>
      </c>
      <c r="R27" s="9">
        <f t="shared" si="15"/>
        <v>0</v>
      </c>
      <c r="S27" s="9">
        <f t="shared" ref="S27:S28" si="20">O27+Q27</f>
        <v>0</v>
      </c>
      <c r="T27" s="4"/>
      <c r="U27" s="9">
        <v>92</v>
      </c>
      <c r="V27" s="9">
        <v>87</v>
      </c>
      <c r="W27" s="4"/>
      <c r="X27" s="6">
        <f t="shared" si="12"/>
        <v>92</v>
      </c>
      <c r="Z27" s="150" t="e">
        <f t="shared" si="6"/>
        <v>#DIV/0!</v>
      </c>
      <c r="AA27" s="150" t="e">
        <f t="shared" si="9"/>
        <v>#DIV/0!</v>
      </c>
      <c r="AB27" s="150">
        <f t="shared" si="7"/>
        <v>0.94565217391304346</v>
      </c>
    </row>
    <row r="28" spans="1:28" x14ac:dyDescent="0.25">
      <c r="A28" s="15">
        <v>7</v>
      </c>
      <c r="C28" s="17">
        <v>39856</v>
      </c>
      <c r="D28" s="18" t="s">
        <v>41</v>
      </c>
      <c r="E28" s="19">
        <v>38766</v>
      </c>
      <c r="G28" s="9">
        <v>0</v>
      </c>
      <c r="H28" s="9">
        <v>0</v>
      </c>
      <c r="I28" s="9">
        <v>0</v>
      </c>
      <c r="J28" s="9">
        <v>0</v>
      </c>
      <c r="K28" s="9">
        <f t="shared" si="13"/>
        <v>0</v>
      </c>
      <c r="L28" s="9">
        <f t="shared" si="14"/>
        <v>0</v>
      </c>
      <c r="M28" s="114"/>
      <c r="N28" s="9">
        <v>0</v>
      </c>
      <c r="O28" s="9">
        <v>0</v>
      </c>
      <c r="P28" s="9">
        <v>0</v>
      </c>
      <c r="Q28" s="9">
        <v>0</v>
      </c>
      <c r="R28" s="9">
        <f t="shared" si="15"/>
        <v>0</v>
      </c>
      <c r="S28" s="9">
        <f t="shared" si="20"/>
        <v>0</v>
      </c>
      <c r="T28" s="4"/>
      <c r="U28" s="9">
        <v>60</v>
      </c>
      <c r="V28" s="9">
        <v>55</v>
      </c>
      <c r="W28" s="4"/>
      <c r="X28" s="6">
        <f t="shared" si="12"/>
        <v>60</v>
      </c>
      <c r="Z28" s="150" t="e">
        <f t="shared" si="6"/>
        <v>#DIV/0!</v>
      </c>
      <c r="AA28" s="150" t="e">
        <f t="shared" si="9"/>
        <v>#DIV/0!</v>
      </c>
      <c r="AB28" s="150">
        <f t="shared" si="7"/>
        <v>0.91666666666666663</v>
      </c>
    </row>
    <row r="29" spans="1:28" x14ac:dyDescent="0.25">
      <c r="A29" s="15">
        <v>8</v>
      </c>
      <c r="C29" s="17">
        <v>39863</v>
      </c>
      <c r="D29" s="18" t="s">
        <v>41</v>
      </c>
      <c r="E29" s="19">
        <v>38773</v>
      </c>
      <c r="G29" s="9">
        <v>0</v>
      </c>
      <c r="H29" s="9">
        <v>0</v>
      </c>
      <c r="I29" s="9">
        <v>0</v>
      </c>
      <c r="J29" s="9">
        <v>0</v>
      </c>
      <c r="K29" s="9">
        <f t="shared" si="13"/>
        <v>0</v>
      </c>
      <c r="L29" s="9">
        <f t="shared" si="14"/>
        <v>0</v>
      </c>
      <c r="M29" s="114"/>
      <c r="N29" s="9">
        <v>0</v>
      </c>
      <c r="O29" s="9">
        <v>0</v>
      </c>
      <c r="P29" s="9">
        <v>0</v>
      </c>
      <c r="Q29" s="9">
        <v>0</v>
      </c>
      <c r="R29" s="9">
        <f t="shared" si="15"/>
        <v>0</v>
      </c>
      <c r="S29" s="9">
        <v>0</v>
      </c>
      <c r="T29" s="4"/>
      <c r="U29" s="9">
        <v>80</v>
      </c>
      <c r="V29" s="9">
        <v>78</v>
      </c>
      <c r="W29" s="120"/>
      <c r="X29" s="6">
        <f t="shared" si="12"/>
        <v>80</v>
      </c>
      <c r="Z29" s="150" t="e">
        <f t="shared" si="6"/>
        <v>#DIV/0!</v>
      </c>
      <c r="AA29" s="150" t="e">
        <f t="shared" si="9"/>
        <v>#DIV/0!</v>
      </c>
      <c r="AB29" s="150">
        <f t="shared" si="7"/>
        <v>0.97499999999999998</v>
      </c>
    </row>
    <row r="30" spans="1:28" x14ac:dyDescent="0.25">
      <c r="A30" s="15">
        <v>9</v>
      </c>
      <c r="C30" s="17">
        <v>39870</v>
      </c>
      <c r="D30" s="18" t="s">
        <v>41</v>
      </c>
      <c r="E30" s="19">
        <v>38780</v>
      </c>
      <c r="G30" s="9">
        <v>0</v>
      </c>
      <c r="H30" s="9">
        <v>0</v>
      </c>
      <c r="I30" s="9">
        <v>0</v>
      </c>
      <c r="J30" s="9">
        <v>0</v>
      </c>
      <c r="K30" s="9">
        <f t="shared" si="13"/>
        <v>0</v>
      </c>
      <c r="L30" s="9">
        <f t="shared" si="14"/>
        <v>0</v>
      </c>
      <c r="M30" s="114"/>
      <c r="N30" s="9">
        <v>0</v>
      </c>
      <c r="O30" s="9">
        <v>0</v>
      </c>
      <c r="P30" s="9">
        <v>0</v>
      </c>
      <c r="Q30" s="9">
        <v>0</v>
      </c>
      <c r="R30" s="9">
        <f>N30+P30</f>
        <v>0</v>
      </c>
      <c r="S30" s="9">
        <v>0</v>
      </c>
      <c r="T30" s="4"/>
      <c r="U30" s="9">
        <v>219</v>
      </c>
      <c r="V30" s="9">
        <v>210</v>
      </c>
      <c r="W30" s="4"/>
      <c r="X30" s="6">
        <f t="shared" si="12"/>
        <v>219</v>
      </c>
      <c r="Z30" s="150" t="e">
        <f t="shared" si="6"/>
        <v>#DIV/0!</v>
      </c>
      <c r="AA30" s="150" t="e">
        <f t="shared" si="9"/>
        <v>#DIV/0!</v>
      </c>
      <c r="AB30" s="150">
        <f t="shared" si="7"/>
        <v>0.95890410958904104</v>
      </c>
    </row>
    <row r="31" spans="1:28" x14ac:dyDescent="0.25">
      <c r="A31" s="15">
        <v>10</v>
      </c>
      <c r="C31" s="17">
        <v>39877</v>
      </c>
      <c r="D31" s="18" t="s">
        <v>41</v>
      </c>
      <c r="E31" s="19">
        <v>38787</v>
      </c>
      <c r="G31" s="9">
        <v>0</v>
      </c>
      <c r="H31" s="9">
        <v>0</v>
      </c>
      <c r="I31" s="9">
        <v>0</v>
      </c>
      <c r="J31" s="9">
        <v>0</v>
      </c>
      <c r="K31" s="9">
        <f t="shared" si="13"/>
        <v>0</v>
      </c>
      <c r="L31" s="9">
        <f t="shared" si="14"/>
        <v>0</v>
      </c>
      <c r="M31" s="114"/>
      <c r="N31" s="9">
        <v>0</v>
      </c>
      <c r="O31" s="9">
        <v>0</v>
      </c>
      <c r="P31" s="9">
        <v>0</v>
      </c>
      <c r="Q31" s="9">
        <v>0</v>
      </c>
      <c r="R31" s="9">
        <f>N31+P31</f>
        <v>0</v>
      </c>
      <c r="S31" s="9">
        <v>0</v>
      </c>
      <c r="T31" s="4"/>
      <c r="U31" s="9">
        <v>17</v>
      </c>
      <c r="V31" s="9">
        <v>15</v>
      </c>
      <c r="W31" s="4"/>
      <c r="X31" s="6">
        <f t="shared" si="12"/>
        <v>17</v>
      </c>
      <c r="Z31" s="150" t="e">
        <f t="shared" si="6"/>
        <v>#DIV/0!</v>
      </c>
      <c r="AA31" s="150" t="e">
        <f t="shared" si="9"/>
        <v>#DIV/0!</v>
      </c>
      <c r="AB31" s="150">
        <f t="shared" si="7"/>
        <v>0.88235294117647056</v>
      </c>
    </row>
    <row r="32" spans="1:28" x14ac:dyDescent="0.25">
      <c r="A32" s="10" t="s">
        <v>142</v>
      </c>
      <c r="B32" s="10"/>
      <c r="C32" s="10"/>
      <c r="D32" s="10"/>
      <c r="E32" s="10"/>
      <c r="F32" s="10"/>
      <c r="G32" s="9">
        <f>SUM(G12:G31)</f>
        <v>935</v>
      </c>
      <c r="H32" s="9">
        <f t="shared" ref="H32:L32" si="21">SUM(H12:H31)</f>
        <v>165</v>
      </c>
      <c r="I32" s="9">
        <f t="shared" si="21"/>
        <v>2923</v>
      </c>
      <c r="J32" s="9">
        <f t="shared" si="21"/>
        <v>257</v>
      </c>
      <c r="K32" s="9">
        <f t="shared" si="21"/>
        <v>3858</v>
      </c>
      <c r="L32" s="9">
        <f t="shared" si="21"/>
        <v>422</v>
      </c>
      <c r="M32" s="114"/>
      <c r="N32" s="4"/>
      <c r="O32" s="4"/>
      <c r="P32" s="4"/>
      <c r="Q32" s="4"/>
      <c r="R32" s="9"/>
      <c r="S32" s="9"/>
      <c r="T32" s="4"/>
      <c r="U32" s="4"/>
      <c r="V32" s="4"/>
      <c r="W32" s="4"/>
      <c r="Z32" s="160"/>
      <c r="AA32" s="160"/>
      <c r="AB32" s="160"/>
    </row>
    <row r="33" spans="1:28" s="118" customFormat="1" x14ac:dyDescent="0.25">
      <c r="A33" s="116" t="s">
        <v>141</v>
      </c>
      <c r="B33" s="116"/>
      <c r="C33" s="116"/>
      <c r="D33" s="116"/>
      <c r="E33" s="116"/>
      <c r="F33" s="116"/>
      <c r="G33" s="99">
        <f t="shared" ref="G33:L33" si="22">G10+G32</f>
        <v>1324</v>
      </c>
      <c r="H33" s="99">
        <f t="shared" si="22"/>
        <v>186</v>
      </c>
      <c r="I33" s="99">
        <f t="shared" si="22"/>
        <v>6686</v>
      </c>
      <c r="J33" s="99">
        <f t="shared" si="22"/>
        <v>501</v>
      </c>
      <c r="K33" s="99">
        <f t="shared" si="22"/>
        <v>8010</v>
      </c>
      <c r="L33" s="99">
        <f t="shared" si="22"/>
        <v>687</v>
      </c>
      <c r="M33" s="117"/>
      <c r="N33" s="99">
        <f t="shared" ref="N33:S33" si="23">SUM(N5:N32)</f>
        <v>263</v>
      </c>
      <c r="O33" s="99">
        <f t="shared" si="23"/>
        <v>263</v>
      </c>
      <c r="P33" s="99">
        <f t="shared" si="23"/>
        <v>3241</v>
      </c>
      <c r="Q33" s="99">
        <f t="shared" si="23"/>
        <v>3124</v>
      </c>
      <c r="R33" s="99">
        <f t="shared" si="23"/>
        <v>3504</v>
      </c>
      <c r="S33" s="99">
        <f t="shared" si="23"/>
        <v>3387</v>
      </c>
      <c r="T33" s="99"/>
      <c r="U33" s="99">
        <f>SUM(U5:U32)</f>
        <v>1047</v>
      </c>
      <c r="V33" s="99">
        <f>SUM(V5:V32)</f>
        <v>992</v>
      </c>
      <c r="W33" s="100"/>
      <c r="X33" s="152">
        <f>SUM(X5:X32)</f>
        <v>12561</v>
      </c>
      <c r="Z33" s="161">
        <f t="shared" ref="Z33" si="24">L33/K33</f>
        <v>8.576779026217228E-2</v>
      </c>
      <c r="AA33" s="161">
        <f t="shared" ref="AA33" si="25">S33/R33</f>
        <v>0.96660958904109584</v>
      </c>
      <c r="AB33" s="161">
        <f t="shared" ref="AB33" si="26">V33/U33</f>
        <v>0.94746895893027694</v>
      </c>
    </row>
    <row r="34" spans="1:28" x14ac:dyDescent="0.25">
      <c r="A34"/>
      <c r="B34"/>
      <c r="C34"/>
      <c r="D34"/>
      <c r="E34"/>
    </row>
    <row r="35" spans="1:28" ht="15.6" x14ac:dyDescent="0.25">
      <c r="A35" s="10" t="s">
        <v>140</v>
      </c>
      <c r="B35" s="10"/>
      <c r="C35" s="10"/>
      <c r="D35" s="10"/>
      <c r="E35" s="10"/>
      <c r="F35" s="10"/>
      <c r="G35" s="9">
        <v>417</v>
      </c>
      <c r="H35" s="9">
        <v>0</v>
      </c>
      <c r="I35" s="9">
        <v>7287</v>
      </c>
      <c r="J35" s="9">
        <v>1630</v>
      </c>
      <c r="K35" s="9">
        <v>7973</v>
      </c>
      <c r="L35" s="9">
        <v>1630</v>
      </c>
      <c r="M35" s="114"/>
      <c r="N35" s="9">
        <v>148</v>
      </c>
      <c r="O35" s="9">
        <v>147</v>
      </c>
      <c r="P35" s="9">
        <v>2234</v>
      </c>
      <c r="Q35" s="9">
        <v>2168</v>
      </c>
      <c r="R35" s="9">
        <f>N35+P35</f>
        <v>2382</v>
      </c>
      <c r="S35" s="9">
        <f>O35+Q35</f>
        <v>2315</v>
      </c>
      <c r="T35" s="114"/>
      <c r="U35" s="9">
        <v>1433</v>
      </c>
      <c r="V35" s="9">
        <v>1362</v>
      </c>
      <c r="W35" s="4"/>
      <c r="Z35" s="162">
        <v>0.20443998494920357</v>
      </c>
      <c r="AA35" s="162">
        <v>0.97188417960553919</v>
      </c>
      <c r="AB35" s="162">
        <v>0.95045359385903694</v>
      </c>
    </row>
    <row r="36" spans="1:28" ht="15.6" x14ac:dyDescent="0.25">
      <c r="A36" s="10" t="s">
        <v>125</v>
      </c>
      <c r="B36" s="10"/>
      <c r="C36" s="10"/>
      <c r="D36" s="10"/>
      <c r="E36" s="10"/>
      <c r="F36" s="10"/>
      <c r="G36" s="9">
        <v>3555</v>
      </c>
      <c r="H36" s="9">
        <v>751</v>
      </c>
      <c r="I36" s="9">
        <v>4808</v>
      </c>
      <c r="J36" s="9">
        <v>1068</v>
      </c>
      <c r="K36" s="9">
        <v>8363</v>
      </c>
      <c r="L36" s="9">
        <v>1819</v>
      </c>
      <c r="M36" s="114"/>
      <c r="N36" s="9">
        <v>1375</v>
      </c>
      <c r="O36" s="9">
        <v>1357</v>
      </c>
      <c r="P36" s="9">
        <v>959</v>
      </c>
      <c r="Q36" s="9">
        <v>922</v>
      </c>
      <c r="R36" s="9">
        <v>2333</v>
      </c>
      <c r="S36" s="9">
        <v>2279</v>
      </c>
      <c r="T36" s="114"/>
      <c r="U36" s="9">
        <v>590</v>
      </c>
      <c r="V36" s="9">
        <v>558</v>
      </c>
      <c r="W36" s="4"/>
      <c r="Z36" s="163">
        <f t="shared" ref="Z36:Z41" si="27">L36/K36</f>
        <v>0.21750567977998325</v>
      </c>
      <c r="AA36" s="163">
        <f t="shared" ref="AA36:AA41" si="28">S36/R36</f>
        <v>0.97685383626232314</v>
      </c>
      <c r="AB36" s="163">
        <f t="shared" ref="AB36:AB41" si="29">V36/U36</f>
        <v>0.94576271186440675</v>
      </c>
    </row>
    <row r="37" spans="1:28" ht="15.6" x14ac:dyDescent="0.25">
      <c r="A37" s="10" t="s">
        <v>112</v>
      </c>
      <c r="B37" s="10"/>
      <c r="C37" s="10"/>
      <c r="D37" s="10"/>
      <c r="E37" s="10"/>
      <c r="F37" s="10"/>
      <c r="G37" s="9">
        <v>297</v>
      </c>
      <c r="H37" s="9">
        <v>64</v>
      </c>
      <c r="I37" s="9">
        <v>5767</v>
      </c>
      <c r="J37" s="9">
        <v>1288</v>
      </c>
      <c r="K37" s="9">
        <f>G37+I37</f>
        <v>6064</v>
      </c>
      <c r="L37" s="9">
        <f>H37+J37</f>
        <v>1352</v>
      </c>
      <c r="M37" s="114"/>
      <c r="N37" s="9">
        <v>6</v>
      </c>
      <c r="O37" s="9">
        <v>5</v>
      </c>
      <c r="P37" s="9">
        <v>643</v>
      </c>
      <c r="Q37" s="9">
        <v>602</v>
      </c>
      <c r="R37" s="9">
        <f>N37+P37</f>
        <v>649</v>
      </c>
      <c r="S37" s="9">
        <f>O37+Q37</f>
        <v>607</v>
      </c>
      <c r="T37" s="114"/>
      <c r="U37" s="9">
        <v>386</v>
      </c>
      <c r="V37" s="9">
        <v>370</v>
      </c>
      <c r="W37" s="4"/>
      <c r="Z37" s="163">
        <f t="shared" si="27"/>
        <v>0.22295514511873352</v>
      </c>
      <c r="AA37" s="163">
        <f t="shared" si="28"/>
        <v>0.93528505392912176</v>
      </c>
      <c r="AB37" s="163">
        <f t="shared" si="29"/>
        <v>0.95854922279792742</v>
      </c>
    </row>
    <row r="38" spans="1:28" ht="15.6" x14ac:dyDescent="0.25">
      <c r="A38" s="10" t="s">
        <v>104</v>
      </c>
      <c r="B38" s="10"/>
      <c r="C38" s="10"/>
      <c r="D38" s="10"/>
      <c r="E38" s="10"/>
      <c r="F38" s="10"/>
      <c r="G38" s="9">
        <v>924</v>
      </c>
      <c r="H38" s="9">
        <v>185</v>
      </c>
      <c r="I38" s="9">
        <v>9297</v>
      </c>
      <c r="J38" s="9">
        <v>2075</v>
      </c>
      <c r="K38" s="9">
        <f>G38+I38</f>
        <v>10221</v>
      </c>
      <c r="L38" s="9">
        <f>H38+J38</f>
        <v>2260</v>
      </c>
      <c r="M38" s="114"/>
      <c r="N38" s="9">
        <v>186</v>
      </c>
      <c r="O38" s="9">
        <v>185</v>
      </c>
      <c r="P38" s="9">
        <v>556</v>
      </c>
      <c r="Q38" s="9">
        <v>515</v>
      </c>
      <c r="R38" s="9">
        <f>N38+P38</f>
        <v>742</v>
      </c>
      <c r="S38" s="9">
        <f>O38+Q38</f>
        <v>700</v>
      </c>
      <c r="T38" s="114"/>
      <c r="U38" s="9">
        <v>1869</v>
      </c>
      <c r="V38" s="9">
        <v>1859</v>
      </c>
      <c r="W38" s="4"/>
      <c r="Z38" s="163">
        <f t="shared" si="27"/>
        <v>0.22111339399276</v>
      </c>
      <c r="AA38" s="163">
        <f t="shared" si="28"/>
        <v>0.94339622641509435</v>
      </c>
      <c r="AB38" s="163">
        <f t="shared" si="29"/>
        <v>0.99464954521134297</v>
      </c>
    </row>
    <row r="39" spans="1:28" ht="15.6" x14ac:dyDescent="0.25">
      <c r="A39" s="85" t="s">
        <v>91</v>
      </c>
      <c r="B39" s="10"/>
      <c r="C39" s="10"/>
      <c r="D39" s="10"/>
      <c r="E39" s="10"/>
      <c r="F39" s="10"/>
      <c r="G39" s="9">
        <v>2197</v>
      </c>
      <c r="H39" s="9">
        <v>478</v>
      </c>
      <c r="I39" s="9">
        <v>4814</v>
      </c>
      <c r="J39" s="9">
        <v>1074</v>
      </c>
      <c r="K39" s="9">
        <v>7011</v>
      </c>
      <c r="L39" s="9">
        <v>1552</v>
      </c>
      <c r="M39" s="114"/>
      <c r="N39" s="9">
        <v>170</v>
      </c>
      <c r="O39" s="9">
        <v>168</v>
      </c>
      <c r="P39" s="9">
        <v>252</v>
      </c>
      <c r="Q39" s="9">
        <v>229</v>
      </c>
      <c r="R39" s="9">
        <v>422</v>
      </c>
      <c r="S39" s="9">
        <v>397</v>
      </c>
      <c r="T39" s="114"/>
      <c r="U39" s="9">
        <v>2049</v>
      </c>
      <c r="V39" s="9">
        <v>1996</v>
      </c>
      <c r="W39" s="4"/>
      <c r="Z39" s="163">
        <f t="shared" si="27"/>
        <v>0.22136642419055769</v>
      </c>
      <c r="AA39" s="163">
        <f t="shared" si="28"/>
        <v>0.94075829383886256</v>
      </c>
      <c r="AB39" s="163">
        <f t="shared" si="29"/>
        <v>0.97413372376769158</v>
      </c>
    </row>
    <row r="40" spans="1:28" ht="15.6" x14ac:dyDescent="0.25">
      <c r="A40" s="85" t="s">
        <v>90</v>
      </c>
      <c r="B40" s="10"/>
      <c r="C40" s="10"/>
      <c r="D40" s="10"/>
      <c r="E40" s="10"/>
      <c r="F40" s="10"/>
      <c r="G40" s="9">
        <f>277+454</f>
        <v>731</v>
      </c>
      <c r="H40" s="9">
        <f>55+424</f>
        <v>479</v>
      </c>
      <c r="I40" s="9">
        <f>1830+1089</f>
        <v>2919</v>
      </c>
      <c r="J40" s="9">
        <f>424+223</f>
        <v>647</v>
      </c>
      <c r="K40" s="9">
        <f>G40+I40</f>
        <v>3650</v>
      </c>
      <c r="L40" s="9">
        <f>H40+J40</f>
        <v>1126</v>
      </c>
      <c r="M40" s="114"/>
      <c r="N40" s="9">
        <v>45</v>
      </c>
      <c r="O40" s="9">
        <v>45</v>
      </c>
      <c r="P40" s="9">
        <v>482</v>
      </c>
      <c r="Q40" s="9">
        <v>408</v>
      </c>
      <c r="R40" s="9">
        <f>N40+P40</f>
        <v>527</v>
      </c>
      <c r="S40" s="9">
        <f>O40+Q40</f>
        <v>453</v>
      </c>
      <c r="T40" s="114"/>
      <c r="U40" s="9">
        <v>1574</v>
      </c>
      <c r="V40" s="9">
        <v>1557</v>
      </c>
      <c r="W40" s="4"/>
      <c r="Z40" s="163">
        <f t="shared" si="27"/>
        <v>0.30849315068493149</v>
      </c>
      <c r="AA40" s="163">
        <f t="shared" si="28"/>
        <v>0.85958254269449719</v>
      </c>
      <c r="AB40" s="163">
        <f t="shared" si="29"/>
        <v>0.98919949174078781</v>
      </c>
    </row>
    <row r="41" spans="1:28" ht="15.6" x14ac:dyDescent="0.25">
      <c r="A41" s="85" t="s">
        <v>92</v>
      </c>
      <c r="B41" s="10"/>
      <c r="C41" s="10"/>
      <c r="D41" s="10"/>
      <c r="E41" s="10"/>
      <c r="F41" s="10"/>
      <c r="G41" s="9">
        <v>546</v>
      </c>
      <c r="H41" s="9">
        <v>104</v>
      </c>
      <c r="I41" s="9">
        <v>4795</v>
      </c>
      <c r="J41" s="9">
        <v>1058</v>
      </c>
      <c r="K41" s="9">
        <f>G41+I41</f>
        <v>5341</v>
      </c>
      <c r="L41" s="9">
        <f>J41+H41</f>
        <v>1162</v>
      </c>
      <c r="M41" s="114"/>
      <c r="N41" s="9">
        <v>355</v>
      </c>
      <c r="O41" s="9">
        <v>343</v>
      </c>
      <c r="P41" s="9">
        <v>2982</v>
      </c>
      <c r="Q41" s="9">
        <v>2697</v>
      </c>
      <c r="R41" s="9">
        <f>P41+N41</f>
        <v>3337</v>
      </c>
      <c r="S41" s="9">
        <f>Q41+O41</f>
        <v>3040</v>
      </c>
      <c r="T41" s="114"/>
      <c r="U41" s="9">
        <f>2986+107+77+66</f>
        <v>3236</v>
      </c>
      <c r="V41" s="9">
        <f>2954+106+75+65</f>
        <v>3200</v>
      </c>
      <c r="W41" s="9"/>
      <c r="Z41" s="163">
        <f t="shared" si="27"/>
        <v>0.21756225425950196</v>
      </c>
      <c r="AA41" s="163">
        <f t="shared" si="28"/>
        <v>0.9109979023074618</v>
      </c>
      <c r="AB41" s="163">
        <f t="shared" si="29"/>
        <v>0.9888751545117429</v>
      </c>
    </row>
    <row r="42" spans="1:28" x14ac:dyDescent="0.25">
      <c r="A42" s="15" t="s">
        <v>36</v>
      </c>
      <c r="B42" s="15"/>
      <c r="C42" s="15"/>
      <c r="D42" s="15"/>
      <c r="E42" s="1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8" x14ac:dyDescent="0.25">
      <c r="A43" s="16" t="s">
        <v>66</v>
      </c>
      <c r="B43" s="15"/>
      <c r="C43" s="15"/>
      <c r="D43" s="15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8" x14ac:dyDescent="0.25">
      <c r="A44" s="16" t="s">
        <v>76</v>
      </c>
      <c r="D44" s="16"/>
      <c r="E44" s="1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8" x14ac:dyDescent="0.25">
      <c r="A45" s="16" t="s">
        <v>38</v>
      </c>
      <c r="B45" s="16"/>
      <c r="C45" s="16"/>
      <c r="D45" s="16"/>
      <c r="E45" s="16"/>
    </row>
    <row r="46" spans="1:28" x14ac:dyDescent="0.25">
      <c r="A46" s="14" t="s">
        <v>108</v>
      </c>
      <c r="B46" s="16"/>
      <c r="C46" s="16"/>
      <c r="D46" s="16"/>
      <c r="E46" s="16"/>
    </row>
    <row r="47" spans="1:28" x14ac:dyDescent="0.25">
      <c r="A47" s="16" t="s">
        <v>146</v>
      </c>
      <c r="B47" s="16"/>
      <c r="C47" s="16"/>
      <c r="D47" s="16"/>
      <c r="E47" s="16"/>
    </row>
    <row r="48" spans="1:28" x14ac:dyDescent="0.25">
      <c r="A48" s="41" t="s">
        <v>93</v>
      </c>
      <c r="B48" s="16"/>
      <c r="C48" s="16"/>
      <c r="D48" s="16"/>
      <c r="E48" s="16"/>
    </row>
    <row r="49" spans="1:16" x14ac:dyDescent="0.25">
      <c r="A49" s="41" t="s">
        <v>145</v>
      </c>
    </row>
    <row r="53" spans="1:16" x14ac:dyDescent="0.25">
      <c r="P53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46"/>
  <sheetViews>
    <sheetView workbookViewId="0">
      <pane ySplit="1440" topLeftCell="A10" activePane="bottomLeft"/>
      <selection activeCell="BG24" sqref="BG24"/>
      <selection pane="bottomLeft" activeCell="O33" sqref="O33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14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78" customWidth="1"/>
    <col min="65" max="65" width="2.44140625" customWidth="1"/>
    <col min="69" max="69" width="2.6640625" customWidth="1"/>
    <col min="73" max="73" width="3" customWidth="1"/>
    <col min="74" max="74" width="10.44140625" bestFit="1" customWidth="1"/>
  </cols>
  <sheetData>
    <row r="1" spans="1:77" s="5" customFormat="1" x14ac:dyDescent="0.25">
      <c r="F1" s="5" t="s">
        <v>148</v>
      </c>
      <c r="R1" s="5" t="str">
        <f>F1</f>
        <v>Junction City weir, cumulative weekly trapping totals, 2004-2021.</v>
      </c>
      <c r="AD1" s="20" t="str">
        <f>F1</f>
        <v>Junction City weir, cumulative weekly trapping totals, 2004-2021.</v>
      </c>
      <c r="AN1" s="8"/>
      <c r="AP1" s="14"/>
      <c r="AT1" s="34" t="str">
        <f>F1</f>
        <v>Junction City weir, cumulative weekly trapping totals, 2004-2021.</v>
      </c>
      <c r="BB1" s="5" t="str">
        <f>F1</f>
        <v>Junction City weir, cumulative weekly trapping totals, 2004-2021.</v>
      </c>
      <c r="BJ1" s="77"/>
      <c r="BK1" s="77"/>
      <c r="BL1" s="77"/>
    </row>
    <row r="2" spans="1:77" s="5" customFormat="1" x14ac:dyDescent="0.25">
      <c r="F2" s="190" t="s">
        <v>44</v>
      </c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35"/>
      <c r="R2" s="190" t="s">
        <v>44</v>
      </c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35"/>
      <c r="AD2" s="190" t="s">
        <v>44</v>
      </c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35"/>
      <c r="AP2" s="190" t="s">
        <v>44</v>
      </c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J2" s="77"/>
      <c r="BK2" s="77"/>
      <c r="BL2" s="77"/>
    </row>
    <row r="3" spans="1:77" s="5" customFormat="1" x14ac:dyDescent="0.25">
      <c r="A3" s="8" t="s">
        <v>20</v>
      </c>
      <c r="F3" s="13"/>
      <c r="G3" s="13">
        <v>2004</v>
      </c>
      <c r="H3" s="13"/>
      <c r="I3" s="8"/>
      <c r="J3" s="13"/>
      <c r="K3" s="13">
        <v>2005</v>
      </c>
      <c r="L3" s="13"/>
      <c r="M3" s="8"/>
      <c r="N3" s="13"/>
      <c r="O3" s="13">
        <v>2006</v>
      </c>
      <c r="P3" s="13"/>
      <c r="Q3" s="8"/>
      <c r="R3" s="13"/>
      <c r="S3" s="13">
        <v>2007</v>
      </c>
      <c r="T3" s="13"/>
      <c r="U3" s="8"/>
      <c r="V3" s="13"/>
      <c r="W3" s="13">
        <v>2008</v>
      </c>
      <c r="X3" s="13"/>
      <c r="Y3" s="8"/>
      <c r="Z3" s="13"/>
      <c r="AA3" s="13">
        <v>2009</v>
      </c>
      <c r="AB3" s="13"/>
      <c r="AD3" s="13"/>
      <c r="AE3" s="13">
        <v>2010</v>
      </c>
      <c r="AF3" s="13"/>
      <c r="AH3" s="13"/>
      <c r="AI3" s="13">
        <v>2011</v>
      </c>
      <c r="AJ3" s="13"/>
      <c r="AK3" s="13"/>
      <c r="AL3" s="13"/>
      <c r="AM3" s="13">
        <v>2012</v>
      </c>
      <c r="AN3" s="13"/>
      <c r="AP3" s="24"/>
      <c r="AQ3" s="13">
        <v>2013</v>
      </c>
      <c r="AR3" s="13"/>
      <c r="AT3" s="24"/>
      <c r="AU3" s="13">
        <v>2014</v>
      </c>
      <c r="AV3" s="13"/>
      <c r="AW3" s="8"/>
      <c r="AX3" s="24"/>
      <c r="AY3" s="13">
        <v>2015</v>
      </c>
      <c r="AZ3" s="13"/>
      <c r="BB3" s="22"/>
      <c r="BC3" s="22">
        <v>2016</v>
      </c>
      <c r="BD3" s="22"/>
      <c r="BE3" s="31"/>
      <c r="BF3" s="22"/>
      <c r="BG3" s="22">
        <v>2017</v>
      </c>
      <c r="BH3" s="22"/>
      <c r="BI3" s="31"/>
      <c r="BJ3" s="75"/>
      <c r="BK3" s="75">
        <v>2018</v>
      </c>
      <c r="BL3" s="75"/>
      <c r="BN3" s="192">
        <v>2019</v>
      </c>
      <c r="BO3" s="192"/>
      <c r="BP3" s="192"/>
      <c r="BR3" s="192">
        <v>2020</v>
      </c>
      <c r="BS3" s="192"/>
      <c r="BT3" s="192"/>
      <c r="BV3" s="192">
        <v>2021</v>
      </c>
      <c r="BW3" s="192"/>
      <c r="BX3" s="192"/>
      <c r="BY3" s="192"/>
    </row>
    <row r="4" spans="1:77" s="5" customFormat="1" x14ac:dyDescent="0.25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45</v>
      </c>
      <c r="L4" s="13" t="s">
        <v>19</v>
      </c>
      <c r="M4" s="13"/>
      <c r="N4" s="13" t="s">
        <v>17</v>
      </c>
      <c r="O4" s="13" t="s">
        <v>45</v>
      </c>
      <c r="P4" s="13" t="s">
        <v>19</v>
      </c>
      <c r="Q4" s="8"/>
      <c r="R4" s="13" t="s">
        <v>17</v>
      </c>
      <c r="S4" s="13" t="s">
        <v>45</v>
      </c>
      <c r="T4" s="13" t="s">
        <v>19</v>
      </c>
      <c r="U4" s="13"/>
      <c r="V4" s="13" t="s">
        <v>17</v>
      </c>
      <c r="W4" s="13" t="s">
        <v>45</v>
      </c>
      <c r="X4" s="13" t="s">
        <v>19</v>
      </c>
      <c r="Y4" s="13"/>
      <c r="Z4" s="13" t="s">
        <v>17</v>
      </c>
      <c r="AA4" s="13" t="s">
        <v>45</v>
      </c>
      <c r="AB4" s="13" t="s">
        <v>19</v>
      </c>
      <c r="AD4" s="13" t="s">
        <v>17</v>
      </c>
      <c r="AE4" s="13" t="s">
        <v>45</v>
      </c>
      <c r="AF4" s="13" t="s">
        <v>19</v>
      </c>
      <c r="AH4" s="13" t="s">
        <v>17</v>
      </c>
      <c r="AI4" s="13" t="s">
        <v>45</v>
      </c>
      <c r="AJ4" s="13" t="s">
        <v>19</v>
      </c>
      <c r="AK4" s="13"/>
      <c r="AL4" s="13" t="s">
        <v>17</v>
      </c>
      <c r="AM4" s="13" t="s">
        <v>45</v>
      </c>
      <c r="AN4" s="13" t="s">
        <v>19</v>
      </c>
      <c r="AP4" s="13" t="s">
        <v>17</v>
      </c>
      <c r="AQ4" s="13" t="s">
        <v>45</v>
      </c>
      <c r="AR4" s="13" t="s">
        <v>19</v>
      </c>
      <c r="AS4" s="12"/>
      <c r="AT4" s="13" t="s">
        <v>17</v>
      </c>
      <c r="AU4" s="13" t="s">
        <v>45</v>
      </c>
      <c r="AV4" s="13" t="s">
        <v>19</v>
      </c>
      <c r="AW4" s="8"/>
      <c r="AX4" s="13" t="s">
        <v>17</v>
      </c>
      <c r="AY4" s="13" t="s">
        <v>45</v>
      </c>
      <c r="AZ4" s="13" t="s">
        <v>19</v>
      </c>
      <c r="BB4" s="13" t="s">
        <v>17</v>
      </c>
      <c r="BC4" s="13" t="s">
        <v>45</v>
      </c>
      <c r="BD4" s="13" t="s">
        <v>19</v>
      </c>
      <c r="BE4" s="13"/>
      <c r="BF4" s="13" t="s">
        <v>17</v>
      </c>
      <c r="BG4" s="13" t="s">
        <v>45</v>
      </c>
      <c r="BH4" s="13" t="s">
        <v>19</v>
      </c>
      <c r="BI4" s="13"/>
      <c r="BJ4" s="76" t="s">
        <v>17</v>
      </c>
      <c r="BK4" s="76" t="s">
        <v>45</v>
      </c>
      <c r="BL4" s="76" t="s">
        <v>19</v>
      </c>
      <c r="BN4" s="76" t="s">
        <v>17</v>
      </c>
      <c r="BO4" s="76" t="s">
        <v>45</v>
      </c>
      <c r="BP4" s="76" t="s">
        <v>19</v>
      </c>
      <c r="BR4" s="76" t="s">
        <v>17</v>
      </c>
      <c r="BS4" s="76" t="s">
        <v>45</v>
      </c>
      <c r="BT4" s="76" t="s">
        <v>19</v>
      </c>
      <c r="BV4" s="76" t="s">
        <v>17</v>
      </c>
      <c r="BW4" s="76" t="s">
        <v>18</v>
      </c>
      <c r="BX4" s="76" t="s">
        <v>19</v>
      </c>
      <c r="BY4" s="76" t="s">
        <v>150</v>
      </c>
    </row>
    <row r="5" spans="1:77" s="5" customFormat="1" x14ac:dyDescent="0.25">
      <c r="A5" s="8">
        <v>22</v>
      </c>
      <c r="B5" s="169">
        <f>D5-6</f>
        <v>44709</v>
      </c>
      <c r="C5" s="35"/>
      <c r="D5" s="169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D5" s="8"/>
      <c r="AE5" s="8"/>
      <c r="AF5" s="8"/>
      <c r="AH5" s="8"/>
      <c r="AI5" s="8"/>
      <c r="AJ5" s="8"/>
      <c r="AK5" s="8"/>
      <c r="AL5" s="8"/>
      <c r="AM5" s="8"/>
      <c r="AN5" s="8"/>
      <c r="AP5" s="8"/>
      <c r="AQ5" s="8"/>
      <c r="AR5" s="8"/>
      <c r="AT5" s="8"/>
      <c r="AU5" s="8"/>
      <c r="AV5" s="8"/>
      <c r="AW5" s="8"/>
      <c r="AX5" s="8"/>
      <c r="AY5" s="8"/>
      <c r="AZ5" s="8"/>
      <c r="BB5" s="8"/>
      <c r="BC5" s="8"/>
      <c r="BD5" s="8"/>
      <c r="BE5" s="8"/>
      <c r="BF5" s="8"/>
      <c r="BG5" s="8"/>
      <c r="BH5" s="8"/>
      <c r="BI5" s="8"/>
      <c r="BJ5" s="77"/>
      <c r="BK5" s="77"/>
      <c r="BL5" s="77"/>
      <c r="BN5" s="77"/>
      <c r="BO5" s="77"/>
      <c r="BP5" s="77"/>
      <c r="BR5" s="77"/>
      <c r="BS5" s="77"/>
      <c r="BT5" s="77"/>
      <c r="BV5" s="77"/>
      <c r="BW5" s="77"/>
      <c r="BX5" s="77"/>
    </row>
    <row r="6" spans="1:77" s="5" customFormat="1" x14ac:dyDescent="0.25">
      <c r="A6" s="15">
        <v>23</v>
      </c>
      <c r="B6" s="3">
        <v>38142</v>
      </c>
      <c r="C6" s="1" t="s">
        <v>70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D6" s="8"/>
      <c r="AE6" s="8"/>
      <c r="AF6" s="8"/>
      <c r="AH6" s="8"/>
      <c r="AI6" s="8"/>
      <c r="AJ6" s="8"/>
      <c r="AK6" s="8"/>
      <c r="AN6" s="8"/>
      <c r="AP6" s="15">
        <v>1</v>
      </c>
      <c r="AQ6" s="15">
        <v>3</v>
      </c>
      <c r="AR6" s="15">
        <v>1</v>
      </c>
      <c r="AT6" s="15">
        <v>2</v>
      </c>
      <c r="AU6" s="15">
        <v>9</v>
      </c>
      <c r="AV6" s="15">
        <v>0</v>
      </c>
      <c r="AX6" s="15"/>
      <c r="AY6" s="15"/>
      <c r="AZ6" s="15"/>
      <c r="BJ6" s="77"/>
      <c r="BK6" s="77"/>
      <c r="BL6" s="77"/>
      <c r="BN6" s="8"/>
      <c r="BO6" s="8"/>
      <c r="BP6" s="8"/>
      <c r="BR6" s="15">
        <v>1</v>
      </c>
      <c r="BS6" s="15"/>
      <c r="BT6" s="15"/>
      <c r="BV6" s="124">
        <v>12</v>
      </c>
      <c r="BW6" s="124">
        <v>0</v>
      </c>
      <c r="BX6" s="124">
        <v>0</v>
      </c>
      <c r="BY6" s="124">
        <v>1</v>
      </c>
    </row>
    <row r="7" spans="1:77" x14ac:dyDescent="0.25">
      <c r="A7" s="1">
        <v>24</v>
      </c>
      <c r="B7" s="3">
        <v>40340</v>
      </c>
      <c r="C7" s="1" t="s">
        <v>70</v>
      </c>
      <c r="D7" s="3">
        <v>40346</v>
      </c>
      <c r="J7" s="4"/>
      <c r="K7" s="4"/>
      <c r="L7" s="4"/>
      <c r="N7" s="4"/>
      <c r="O7" s="4"/>
      <c r="P7" s="4"/>
      <c r="R7" s="4"/>
      <c r="S7" s="4"/>
      <c r="T7" s="4"/>
      <c r="V7" s="4"/>
      <c r="W7" s="4"/>
      <c r="X7" s="4"/>
      <c r="Z7" s="1">
        <v>0</v>
      </c>
      <c r="AA7" s="1">
        <v>1</v>
      </c>
      <c r="AB7" s="1">
        <v>0</v>
      </c>
      <c r="AP7" s="15">
        <v>7</v>
      </c>
      <c r="AQ7" s="15">
        <v>11</v>
      </c>
      <c r="AR7" s="15">
        <v>5</v>
      </c>
      <c r="AT7" s="1">
        <v>125</v>
      </c>
      <c r="AU7" s="1">
        <v>45</v>
      </c>
      <c r="AV7" s="1">
        <v>1</v>
      </c>
      <c r="AX7" s="1">
        <v>11</v>
      </c>
      <c r="AY7" s="1">
        <v>7</v>
      </c>
      <c r="AZ7" s="1">
        <v>2</v>
      </c>
      <c r="BJ7" s="79">
        <v>48</v>
      </c>
      <c r="BK7" s="78">
        <v>0</v>
      </c>
      <c r="BL7" s="78">
        <v>1</v>
      </c>
      <c r="BN7" s="1"/>
      <c r="BO7" s="1"/>
      <c r="BP7" s="1"/>
      <c r="BR7" s="15">
        <v>2</v>
      </c>
      <c r="BS7" s="15"/>
      <c r="BT7" s="15"/>
      <c r="BV7" s="124">
        <v>44</v>
      </c>
      <c r="BW7" s="124">
        <v>0</v>
      </c>
      <c r="BX7" s="124">
        <v>1</v>
      </c>
      <c r="BY7" s="124">
        <v>1</v>
      </c>
    </row>
    <row r="8" spans="1:77" x14ac:dyDescent="0.25">
      <c r="A8" s="1">
        <f t="shared" ref="A8:A34" si="0">A7+1</f>
        <v>25</v>
      </c>
      <c r="B8" s="3">
        <f t="shared" ref="B8:B19" si="1">B7+7</f>
        <v>40347</v>
      </c>
      <c r="C8" s="1" t="s">
        <v>70</v>
      </c>
      <c r="D8" s="3">
        <f t="shared" ref="D8:D19" si="2">D7+7</f>
        <v>40353</v>
      </c>
      <c r="J8" s="4"/>
      <c r="K8" s="4"/>
      <c r="L8" s="4"/>
      <c r="N8" s="4"/>
      <c r="O8" s="4"/>
      <c r="P8" s="4"/>
      <c r="R8" s="4">
        <v>15</v>
      </c>
      <c r="S8" s="1">
        <v>60</v>
      </c>
      <c r="T8" s="4">
        <v>23</v>
      </c>
      <c r="W8" s="4"/>
      <c r="Z8" s="1">
        <v>10</v>
      </c>
      <c r="AA8" s="1">
        <v>28</v>
      </c>
      <c r="AB8" s="1">
        <v>3</v>
      </c>
      <c r="AP8" s="15">
        <v>111</v>
      </c>
      <c r="AQ8" s="15">
        <v>53</v>
      </c>
      <c r="AR8" s="15">
        <v>15</v>
      </c>
      <c r="AT8" s="1">
        <v>331</v>
      </c>
      <c r="AU8" s="1">
        <v>64</v>
      </c>
      <c r="AV8" s="1">
        <v>7</v>
      </c>
      <c r="AX8" s="1">
        <v>41</v>
      </c>
      <c r="AY8" s="1">
        <v>12</v>
      </c>
      <c r="AZ8" s="1">
        <v>3</v>
      </c>
      <c r="BJ8" s="79">
        <v>250</v>
      </c>
      <c r="BK8" s="78">
        <v>3</v>
      </c>
      <c r="BL8" s="78">
        <v>4</v>
      </c>
      <c r="BN8" s="1"/>
      <c r="BO8" s="1"/>
      <c r="BP8" s="1"/>
      <c r="BR8" s="15">
        <v>21</v>
      </c>
      <c r="BS8" s="15">
        <v>3</v>
      </c>
      <c r="BT8" s="15">
        <v>6</v>
      </c>
      <c r="BV8" s="124">
        <v>418</v>
      </c>
      <c r="BW8" s="124">
        <v>0</v>
      </c>
      <c r="BX8" s="124">
        <v>7</v>
      </c>
      <c r="BY8" s="124">
        <v>5</v>
      </c>
    </row>
    <row r="9" spans="1:77" x14ac:dyDescent="0.25">
      <c r="A9" s="1">
        <f t="shared" si="0"/>
        <v>26</v>
      </c>
      <c r="B9" s="3">
        <f t="shared" si="1"/>
        <v>40354</v>
      </c>
      <c r="C9" s="1" t="s">
        <v>70</v>
      </c>
      <c r="D9" s="3">
        <f t="shared" si="2"/>
        <v>40360</v>
      </c>
      <c r="F9" s="4"/>
      <c r="G9" s="4"/>
      <c r="H9" s="4"/>
      <c r="J9" s="4"/>
      <c r="K9" s="4"/>
      <c r="L9" s="4"/>
      <c r="N9" s="4"/>
      <c r="O9" s="4"/>
      <c r="P9" s="4"/>
      <c r="R9" s="4">
        <v>114</v>
      </c>
      <c r="S9" s="1">
        <v>114</v>
      </c>
      <c r="T9" s="4">
        <v>59</v>
      </c>
      <c r="W9" s="4"/>
      <c r="Z9" s="1">
        <v>55</v>
      </c>
      <c r="AA9" s="1">
        <v>73</v>
      </c>
      <c r="AB9" s="1">
        <v>12</v>
      </c>
      <c r="AP9" s="15">
        <v>293</v>
      </c>
      <c r="AQ9" s="15">
        <v>78</v>
      </c>
      <c r="AR9" s="15">
        <v>23</v>
      </c>
      <c r="AT9" s="1">
        <v>565</v>
      </c>
      <c r="AU9" s="1">
        <v>91</v>
      </c>
      <c r="AV9" s="1">
        <v>8</v>
      </c>
      <c r="AX9" s="1">
        <v>113</v>
      </c>
      <c r="AY9" s="1">
        <v>28</v>
      </c>
      <c r="AZ9" s="1">
        <v>10</v>
      </c>
      <c r="BJ9" s="79">
        <v>712</v>
      </c>
      <c r="BK9" s="78">
        <v>9</v>
      </c>
      <c r="BL9" s="78">
        <v>13</v>
      </c>
      <c r="BN9" s="1"/>
      <c r="BO9" s="1"/>
      <c r="BP9" s="1"/>
      <c r="BR9" s="15">
        <v>120</v>
      </c>
      <c r="BS9" s="15">
        <v>5</v>
      </c>
      <c r="BT9" s="15">
        <v>18</v>
      </c>
      <c r="BV9" s="124">
        <v>539</v>
      </c>
      <c r="BW9" s="124">
        <v>0</v>
      </c>
      <c r="BX9" s="124">
        <v>33</v>
      </c>
      <c r="BY9" s="124">
        <v>6</v>
      </c>
    </row>
    <row r="10" spans="1:77" x14ac:dyDescent="0.25">
      <c r="A10" s="1">
        <f t="shared" si="0"/>
        <v>27</v>
      </c>
      <c r="B10" s="3">
        <f t="shared" si="1"/>
        <v>40361</v>
      </c>
      <c r="C10" s="1" t="s">
        <v>70</v>
      </c>
      <c r="D10" s="3">
        <f t="shared" si="2"/>
        <v>40367</v>
      </c>
      <c r="F10" s="4"/>
      <c r="G10" s="4"/>
      <c r="H10" s="4"/>
      <c r="J10" s="4"/>
      <c r="K10" s="4"/>
      <c r="L10" s="4"/>
      <c r="N10" s="4"/>
      <c r="O10" s="4"/>
      <c r="P10" s="4"/>
      <c r="R10" s="4">
        <v>381</v>
      </c>
      <c r="S10" s="1">
        <v>192</v>
      </c>
      <c r="T10" s="4">
        <v>113</v>
      </c>
      <c r="W10" s="4"/>
      <c r="Z10" s="1">
        <v>95</v>
      </c>
      <c r="AA10" s="1">
        <v>103</v>
      </c>
      <c r="AB10" s="1">
        <v>26</v>
      </c>
      <c r="AP10" s="15">
        <v>517</v>
      </c>
      <c r="AQ10" s="15">
        <v>104</v>
      </c>
      <c r="AR10" s="15">
        <v>30</v>
      </c>
      <c r="AT10" s="1">
        <v>706</v>
      </c>
      <c r="AU10" s="1">
        <v>111</v>
      </c>
      <c r="AV10" s="1">
        <v>11</v>
      </c>
      <c r="AX10" s="1">
        <v>191</v>
      </c>
      <c r="AY10" s="1">
        <v>62</v>
      </c>
      <c r="AZ10" s="1">
        <v>25</v>
      </c>
      <c r="BJ10" s="79">
        <v>784</v>
      </c>
      <c r="BK10" s="78">
        <v>11</v>
      </c>
      <c r="BL10" s="78">
        <v>18</v>
      </c>
      <c r="BN10" s="1"/>
      <c r="BO10" s="1"/>
      <c r="BP10" s="1"/>
      <c r="BR10" s="15">
        <v>169</v>
      </c>
      <c r="BS10" s="15">
        <v>5</v>
      </c>
      <c r="BT10" s="15">
        <v>27</v>
      </c>
      <c r="BV10" s="124">
        <v>557</v>
      </c>
      <c r="BW10" s="124">
        <v>0</v>
      </c>
      <c r="BX10" s="124">
        <v>42</v>
      </c>
      <c r="BY10" s="124">
        <v>6</v>
      </c>
    </row>
    <row r="11" spans="1:77" x14ac:dyDescent="0.25">
      <c r="A11" s="1">
        <f t="shared" si="0"/>
        <v>28</v>
      </c>
      <c r="B11" s="3">
        <f t="shared" si="1"/>
        <v>40368</v>
      </c>
      <c r="C11" s="1" t="s">
        <v>70</v>
      </c>
      <c r="D11" s="3">
        <f t="shared" si="2"/>
        <v>40374</v>
      </c>
      <c r="F11" s="4"/>
      <c r="G11" s="4"/>
      <c r="H11" s="4"/>
      <c r="J11" s="4"/>
      <c r="K11" s="4"/>
      <c r="L11" s="4"/>
      <c r="N11" s="4"/>
      <c r="O11" s="4"/>
      <c r="P11" s="4"/>
      <c r="R11" s="4">
        <v>436</v>
      </c>
      <c r="S11" s="1">
        <v>286</v>
      </c>
      <c r="T11" s="4">
        <v>152</v>
      </c>
      <c r="W11" s="4"/>
      <c r="Z11" s="1">
        <v>141</v>
      </c>
      <c r="AA11" s="1">
        <v>114</v>
      </c>
      <c r="AB11" s="1">
        <v>27</v>
      </c>
      <c r="AP11" s="15">
        <v>559</v>
      </c>
      <c r="AQ11" s="15">
        <v>161</v>
      </c>
      <c r="AR11" s="15">
        <v>31</v>
      </c>
      <c r="AT11" s="1">
        <v>777</v>
      </c>
      <c r="AU11" s="1">
        <v>149</v>
      </c>
      <c r="AV11" s="1">
        <v>15</v>
      </c>
      <c r="AX11" s="1">
        <v>195</v>
      </c>
      <c r="AY11" s="1">
        <v>63</v>
      </c>
      <c r="AZ11" s="1">
        <v>27</v>
      </c>
      <c r="BJ11" s="79">
        <v>812</v>
      </c>
      <c r="BK11" s="78">
        <v>14</v>
      </c>
      <c r="BL11" s="78">
        <v>20</v>
      </c>
      <c r="BN11" s="1"/>
      <c r="BO11" s="1"/>
      <c r="BP11" s="1"/>
      <c r="BR11" s="15">
        <v>209</v>
      </c>
      <c r="BS11" s="15">
        <v>11</v>
      </c>
      <c r="BT11" s="15">
        <v>33</v>
      </c>
      <c r="BV11" s="124">
        <v>577</v>
      </c>
      <c r="BW11" s="124">
        <v>0</v>
      </c>
      <c r="BX11" s="124">
        <v>44</v>
      </c>
      <c r="BY11" s="124">
        <v>6</v>
      </c>
    </row>
    <row r="12" spans="1:77" x14ac:dyDescent="0.25">
      <c r="A12" s="1">
        <f t="shared" si="0"/>
        <v>29</v>
      </c>
      <c r="B12" s="3">
        <f t="shared" si="1"/>
        <v>40375</v>
      </c>
      <c r="C12" s="1" t="s">
        <v>70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4">
        <v>11</v>
      </c>
      <c r="K12" s="4">
        <v>14</v>
      </c>
      <c r="L12" s="4">
        <v>2</v>
      </c>
      <c r="O12" s="4"/>
      <c r="R12" s="4">
        <v>461</v>
      </c>
      <c r="S12" s="1">
        <v>302</v>
      </c>
      <c r="T12" s="4">
        <v>165</v>
      </c>
      <c r="V12" s="4">
        <v>26</v>
      </c>
      <c r="W12" s="1">
        <v>10</v>
      </c>
      <c r="X12" s="1">
        <v>5</v>
      </c>
      <c r="Z12" s="1">
        <v>174</v>
      </c>
      <c r="AA12" s="1">
        <v>133</v>
      </c>
      <c r="AB12" s="1">
        <v>29</v>
      </c>
      <c r="AP12" s="15">
        <v>594</v>
      </c>
      <c r="AQ12" s="15">
        <v>190</v>
      </c>
      <c r="AR12" s="15">
        <v>34</v>
      </c>
      <c r="AT12" s="1">
        <v>817</v>
      </c>
      <c r="AU12" s="1">
        <v>166</v>
      </c>
      <c r="AV12" s="1">
        <v>17</v>
      </c>
      <c r="AX12" s="1">
        <v>276</v>
      </c>
      <c r="AY12" s="1">
        <v>68</v>
      </c>
      <c r="AZ12" s="1">
        <v>50</v>
      </c>
      <c r="BB12" s="15">
        <v>4</v>
      </c>
      <c r="BC12" s="1">
        <v>0</v>
      </c>
      <c r="BD12" s="1">
        <v>3</v>
      </c>
      <c r="BJ12" s="79">
        <v>831</v>
      </c>
      <c r="BK12" s="78">
        <v>18</v>
      </c>
      <c r="BL12" s="78">
        <v>25</v>
      </c>
      <c r="BN12" s="1">
        <v>64</v>
      </c>
      <c r="BO12" s="1">
        <v>5</v>
      </c>
      <c r="BP12" s="1">
        <v>13</v>
      </c>
      <c r="BR12" s="15">
        <v>246</v>
      </c>
      <c r="BS12" s="15">
        <v>12</v>
      </c>
      <c r="BT12" s="15">
        <v>45</v>
      </c>
      <c r="BV12" s="124">
        <v>633</v>
      </c>
      <c r="BW12" s="124">
        <v>0</v>
      </c>
      <c r="BX12" s="124">
        <v>46</v>
      </c>
      <c r="BY12" s="124">
        <v>6</v>
      </c>
    </row>
    <row r="13" spans="1:77" x14ac:dyDescent="0.25">
      <c r="A13" s="1">
        <f t="shared" si="0"/>
        <v>30</v>
      </c>
      <c r="B13" s="3">
        <f t="shared" si="1"/>
        <v>40382</v>
      </c>
      <c r="C13" s="1" t="s">
        <v>70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4">
        <v>24</v>
      </c>
      <c r="K13" s="4">
        <v>70</v>
      </c>
      <c r="L13" s="4">
        <v>17</v>
      </c>
      <c r="N13" s="1">
        <v>67</v>
      </c>
      <c r="O13" s="1">
        <v>86</v>
      </c>
      <c r="P13" s="4">
        <v>76</v>
      </c>
      <c r="R13" s="4">
        <v>785</v>
      </c>
      <c r="S13" s="1">
        <v>324</v>
      </c>
      <c r="T13" s="4">
        <v>203</v>
      </c>
      <c r="V13" s="4">
        <v>32</v>
      </c>
      <c r="W13" s="1">
        <v>15</v>
      </c>
      <c r="X13" s="1">
        <v>9</v>
      </c>
      <c r="Z13" s="1">
        <v>177</v>
      </c>
      <c r="AA13" s="1">
        <v>148</v>
      </c>
      <c r="AB13" s="1">
        <v>33</v>
      </c>
      <c r="AL13" s="15">
        <v>78</v>
      </c>
      <c r="AM13" s="1">
        <v>15</v>
      </c>
      <c r="AN13" s="1">
        <v>1</v>
      </c>
      <c r="AP13" s="15">
        <v>637</v>
      </c>
      <c r="AQ13" s="15">
        <v>206</v>
      </c>
      <c r="AR13" s="15">
        <v>35</v>
      </c>
      <c r="AT13" s="1">
        <v>828</v>
      </c>
      <c r="AU13" s="1">
        <v>175</v>
      </c>
      <c r="AV13" s="1">
        <v>20</v>
      </c>
      <c r="AX13" s="1">
        <v>322</v>
      </c>
      <c r="AY13" s="1">
        <v>69</v>
      </c>
      <c r="AZ13" s="1">
        <v>54</v>
      </c>
      <c r="BB13" s="15">
        <v>17</v>
      </c>
      <c r="BC13" s="1">
        <v>1</v>
      </c>
      <c r="BD13" s="1">
        <v>13</v>
      </c>
      <c r="BF13" s="1">
        <v>9</v>
      </c>
      <c r="BG13" s="1">
        <v>2</v>
      </c>
      <c r="BH13" s="1">
        <v>6</v>
      </c>
      <c r="BJ13" s="79">
        <v>832</v>
      </c>
      <c r="BK13" s="81">
        <v>20</v>
      </c>
      <c r="BL13" s="78">
        <v>28</v>
      </c>
      <c r="BN13" s="1">
        <v>114</v>
      </c>
      <c r="BO13" s="1">
        <v>10</v>
      </c>
      <c r="BP13" s="1">
        <v>46</v>
      </c>
      <c r="BR13" s="15">
        <v>256</v>
      </c>
      <c r="BS13" s="15">
        <v>13</v>
      </c>
      <c r="BT13" s="15">
        <v>51</v>
      </c>
      <c r="BV13" s="124">
        <v>961</v>
      </c>
      <c r="BW13" s="124">
        <v>0</v>
      </c>
      <c r="BX13" s="124">
        <v>59</v>
      </c>
      <c r="BY13" s="124">
        <v>6</v>
      </c>
    </row>
    <row r="14" spans="1:77" x14ac:dyDescent="0.25">
      <c r="A14" s="1">
        <f t="shared" si="0"/>
        <v>31</v>
      </c>
      <c r="B14" s="3">
        <f t="shared" si="1"/>
        <v>40389</v>
      </c>
      <c r="C14" s="1" t="s">
        <v>70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4">
        <v>57</v>
      </c>
      <c r="K14" s="4">
        <v>167</v>
      </c>
      <c r="L14" s="4">
        <v>29</v>
      </c>
      <c r="N14" s="1">
        <v>75</v>
      </c>
      <c r="O14" s="1">
        <v>116</v>
      </c>
      <c r="P14" s="4">
        <v>83</v>
      </c>
      <c r="R14" s="4">
        <v>839</v>
      </c>
      <c r="S14" s="1">
        <v>331</v>
      </c>
      <c r="T14" s="4">
        <v>219</v>
      </c>
      <c r="V14" s="4">
        <v>103</v>
      </c>
      <c r="W14" s="1">
        <v>37</v>
      </c>
      <c r="X14" s="1">
        <v>17</v>
      </c>
      <c r="Z14" s="1">
        <v>178</v>
      </c>
      <c r="AA14" s="1">
        <v>154</v>
      </c>
      <c r="AB14" s="1">
        <v>35</v>
      </c>
      <c r="AD14" s="1">
        <v>43</v>
      </c>
      <c r="AE14" s="1">
        <v>54</v>
      </c>
      <c r="AF14" s="1">
        <v>1</v>
      </c>
      <c r="AH14" s="1">
        <v>62</v>
      </c>
      <c r="AI14" s="1">
        <v>33</v>
      </c>
      <c r="AJ14" s="1">
        <v>7</v>
      </c>
      <c r="AL14" s="15">
        <f>AL13+38</f>
        <v>116</v>
      </c>
      <c r="AM14" s="1">
        <f>18+AM13</f>
        <v>33</v>
      </c>
      <c r="AN14" s="1">
        <v>3</v>
      </c>
      <c r="AP14" s="15">
        <v>645</v>
      </c>
      <c r="AQ14" s="15">
        <v>216</v>
      </c>
      <c r="AR14" s="15">
        <v>37</v>
      </c>
      <c r="AT14" s="1">
        <v>888</v>
      </c>
      <c r="AU14" s="1">
        <v>177</v>
      </c>
      <c r="AV14" s="1">
        <v>26</v>
      </c>
      <c r="AX14" s="1">
        <v>334</v>
      </c>
      <c r="AY14" s="1">
        <v>69</v>
      </c>
      <c r="AZ14" s="1">
        <v>55</v>
      </c>
      <c r="BB14" s="15">
        <v>33</v>
      </c>
      <c r="BC14" s="1">
        <v>5</v>
      </c>
      <c r="BD14" s="1">
        <v>14</v>
      </c>
      <c r="BF14" s="1">
        <v>43</v>
      </c>
      <c r="BG14" s="1">
        <v>4</v>
      </c>
      <c r="BH14" s="1">
        <v>13</v>
      </c>
      <c r="BJ14" s="80" t="s">
        <v>41</v>
      </c>
      <c r="BK14" s="80" t="s">
        <v>41</v>
      </c>
      <c r="BL14" s="80" t="s">
        <v>41</v>
      </c>
      <c r="BN14" s="1">
        <v>167</v>
      </c>
      <c r="BO14" s="1">
        <v>13</v>
      </c>
      <c r="BP14" s="1">
        <v>67</v>
      </c>
      <c r="BR14" s="15">
        <v>261</v>
      </c>
      <c r="BS14" s="15">
        <v>13</v>
      </c>
      <c r="BT14" s="15">
        <v>52</v>
      </c>
      <c r="BV14" s="124">
        <v>1040</v>
      </c>
      <c r="BW14" s="124">
        <v>0</v>
      </c>
      <c r="BX14" s="124">
        <v>70</v>
      </c>
      <c r="BY14" s="124">
        <v>6</v>
      </c>
    </row>
    <row r="15" spans="1:77" x14ac:dyDescent="0.25">
      <c r="A15" s="1">
        <f t="shared" si="0"/>
        <v>32</v>
      </c>
      <c r="B15" s="3">
        <f t="shared" si="1"/>
        <v>40396</v>
      </c>
      <c r="C15" s="1" t="s">
        <v>70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4">
        <v>82</v>
      </c>
      <c r="K15" s="4">
        <v>207</v>
      </c>
      <c r="L15" s="4">
        <v>29</v>
      </c>
      <c r="N15" s="1">
        <v>206</v>
      </c>
      <c r="O15" s="1">
        <v>153</v>
      </c>
      <c r="P15" s="4">
        <v>87</v>
      </c>
      <c r="R15" s="4">
        <v>854</v>
      </c>
      <c r="S15" s="1">
        <v>333</v>
      </c>
      <c r="T15" s="4">
        <v>224</v>
      </c>
      <c r="V15" s="4">
        <v>123</v>
      </c>
      <c r="W15" s="1">
        <v>63</v>
      </c>
      <c r="X15" s="1">
        <v>25</v>
      </c>
      <c r="Z15" s="1">
        <v>180</v>
      </c>
      <c r="AA15" s="1">
        <v>155</v>
      </c>
      <c r="AB15" s="1">
        <v>35</v>
      </c>
      <c r="AD15" s="1">
        <v>80</v>
      </c>
      <c r="AE15" s="1">
        <v>103</v>
      </c>
      <c r="AF15" s="1">
        <v>2</v>
      </c>
      <c r="AH15" s="1">
        <v>83</v>
      </c>
      <c r="AI15" s="1">
        <v>90</v>
      </c>
      <c r="AJ15" s="1">
        <v>8</v>
      </c>
      <c r="AL15" s="15">
        <f>71+AL14</f>
        <v>187</v>
      </c>
      <c r="AM15" s="1">
        <f>6+33</f>
        <v>39</v>
      </c>
      <c r="AN15" s="1">
        <v>13</v>
      </c>
      <c r="AP15" s="15">
        <v>662</v>
      </c>
      <c r="AQ15" s="15">
        <v>218</v>
      </c>
      <c r="AR15" s="15">
        <v>40</v>
      </c>
      <c r="AT15" s="1">
        <v>916</v>
      </c>
      <c r="AU15" s="1">
        <v>178</v>
      </c>
      <c r="AV15" s="1">
        <v>27</v>
      </c>
      <c r="AX15" s="1">
        <v>340</v>
      </c>
      <c r="AY15" s="1">
        <v>69</v>
      </c>
      <c r="AZ15" s="1">
        <v>56</v>
      </c>
      <c r="BB15" s="15">
        <v>45</v>
      </c>
      <c r="BC15" s="1">
        <v>8</v>
      </c>
      <c r="BD15" s="1">
        <v>15</v>
      </c>
      <c r="BF15" s="1">
        <v>56</v>
      </c>
      <c r="BG15" s="1">
        <v>4</v>
      </c>
      <c r="BH15" s="1">
        <v>15</v>
      </c>
      <c r="BJ15" s="79">
        <v>838</v>
      </c>
      <c r="BK15" s="81">
        <v>20</v>
      </c>
      <c r="BL15" s="78">
        <v>30</v>
      </c>
      <c r="BN15" s="1">
        <v>294</v>
      </c>
      <c r="BO15" s="1">
        <v>18</v>
      </c>
      <c r="BP15" s="1">
        <v>71</v>
      </c>
      <c r="BR15" s="15">
        <v>303</v>
      </c>
      <c r="BS15" s="15">
        <v>13</v>
      </c>
      <c r="BT15" s="15">
        <v>54</v>
      </c>
      <c r="BV15" s="124">
        <v>1040</v>
      </c>
      <c r="BW15" s="124">
        <v>0</v>
      </c>
      <c r="BX15" s="124">
        <v>70</v>
      </c>
      <c r="BY15" s="124">
        <v>6</v>
      </c>
    </row>
    <row r="16" spans="1:77" ht="13.8" thickBot="1" x14ac:dyDescent="0.3">
      <c r="A16" s="1">
        <f t="shared" si="0"/>
        <v>33</v>
      </c>
      <c r="B16" s="3">
        <f t="shared" si="1"/>
        <v>40403</v>
      </c>
      <c r="C16" s="1" t="s">
        <v>70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4">
        <v>88</v>
      </c>
      <c r="K16" s="4">
        <v>215</v>
      </c>
      <c r="L16" s="4">
        <v>30</v>
      </c>
      <c r="N16" s="1">
        <v>296</v>
      </c>
      <c r="O16" s="1">
        <v>167</v>
      </c>
      <c r="P16" s="4">
        <v>93</v>
      </c>
      <c r="R16" s="4">
        <v>897</v>
      </c>
      <c r="S16" s="1">
        <v>335</v>
      </c>
      <c r="T16" s="4">
        <v>234</v>
      </c>
      <c r="V16" s="4">
        <v>144</v>
      </c>
      <c r="W16" s="1">
        <v>76</v>
      </c>
      <c r="X16" s="1">
        <v>28</v>
      </c>
      <c r="Z16" s="1">
        <v>203</v>
      </c>
      <c r="AA16" s="1">
        <v>155</v>
      </c>
      <c r="AB16" s="1">
        <v>35</v>
      </c>
      <c r="AD16" s="1">
        <v>111</v>
      </c>
      <c r="AE16" s="1">
        <v>118</v>
      </c>
      <c r="AF16" s="1">
        <v>2</v>
      </c>
      <c r="AH16" s="1">
        <v>108</v>
      </c>
      <c r="AI16" s="1">
        <v>115</v>
      </c>
      <c r="AJ16" s="1">
        <v>9</v>
      </c>
      <c r="AL16" s="30">
        <f>2+AL15</f>
        <v>189</v>
      </c>
      <c r="AM16" s="30">
        <v>41</v>
      </c>
      <c r="AN16" s="30">
        <v>13</v>
      </c>
      <c r="AP16" s="15">
        <v>694</v>
      </c>
      <c r="AQ16" s="15">
        <v>218</v>
      </c>
      <c r="AR16" s="15">
        <v>41</v>
      </c>
      <c r="AT16" s="1">
        <v>993</v>
      </c>
      <c r="AU16" s="1">
        <v>179</v>
      </c>
      <c r="AV16" s="1">
        <v>28</v>
      </c>
      <c r="AX16" s="30">
        <v>343</v>
      </c>
      <c r="AY16" s="30">
        <v>69</v>
      </c>
      <c r="AZ16" s="30">
        <v>56</v>
      </c>
      <c r="BB16" s="15">
        <v>84</v>
      </c>
      <c r="BC16" s="1">
        <v>9</v>
      </c>
      <c r="BD16" s="1">
        <v>21</v>
      </c>
      <c r="BF16" s="1">
        <v>83</v>
      </c>
      <c r="BG16" s="1">
        <v>9</v>
      </c>
      <c r="BH16" s="1">
        <v>20</v>
      </c>
      <c r="BJ16" s="79">
        <v>846</v>
      </c>
      <c r="BK16" s="81">
        <v>20</v>
      </c>
      <c r="BL16" s="78">
        <v>36</v>
      </c>
      <c r="BN16" s="1">
        <v>397</v>
      </c>
      <c r="BO16" s="1">
        <v>21</v>
      </c>
      <c r="BP16" s="1">
        <v>79</v>
      </c>
      <c r="BR16" s="15">
        <v>320</v>
      </c>
      <c r="BS16" s="15">
        <v>13</v>
      </c>
      <c r="BT16" s="15">
        <v>56</v>
      </c>
      <c r="BV16" s="124">
        <v>1040</v>
      </c>
      <c r="BW16" s="124">
        <v>0</v>
      </c>
      <c r="BX16" s="124">
        <v>70</v>
      </c>
      <c r="BY16" s="124">
        <v>6</v>
      </c>
    </row>
    <row r="17" spans="1:77" x14ac:dyDescent="0.25">
      <c r="A17" s="1">
        <f t="shared" si="0"/>
        <v>34</v>
      </c>
      <c r="B17" s="3">
        <f t="shared" si="1"/>
        <v>40410</v>
      </c>
      <c r="C17" s="1" t="s">
        <v>70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4">
        <v>153</v>
      </c>
      <c r="K17" s="4">
        <v>222</v>
      </c>
      <c r="L17" s="4">
        <v>38</v>
      </c>
      <c r="N17" s="1">
        <v>326</v>
      </c>
      <c r="O17" s="1">
        <v>170</v>
      </c>
      <c r="P17" s="4">
        <v>94</v>
      </c>
      <c r="R17" s="4">
        <v>911</v>
      </c>
      <c r="S17" s="1">
        <v>335</v>
      </c>
      <c r="T17" s="4">
        <v>239</v>
      </c>
      <c r="V17" s="4">
        <v>153</v>
      </c>
      <c r="W17" s="1">
        <v>88</v>
      </c>
      <c r="X17" s="1">
        <v>30</v>
      </c>
      <c r="Z17" s="1">
        <v>206</v>
      </c>
      <c r="AA17" s="1">
        <v>155</v>
      </c>
      <c r="AB17" s="1">
        <v>35</v>
      </c>
      <c r="AD17" s="1">
        <v>126</v>
      </c>
      <c r="AE17" s="1">
        <v>123</v>
      </c>
      <c r="AF17" s="1">
        <v>2</v>
      </c>
      <c r="AH17" s="1">
        <v>144</v>
      </c>
      <c r="AI17" s="1">
        <v>132</v>
      </c>
      <c r="AJ17" s="1">
        <v>13</v>
      </c>
      <c r="AL17" s="45"/>
      <c r="AM17" s="45"/>
      <c r="AN17" s="45"/>
      <c r="AP17" s="15">
        <v>704</v>
      </c>
      <c r="AQ17" s="15">
        <v>219</v>
      </c>
      <c r="AR17" s="15">
        <v>41</v>
      </c>
      <c r="AT17" s="1">
        <v>1012</v>
      </c>
      <c r="AU17" s="1">
        <v>181</v>
      </c>
      <c r="AV17" s="1">
        <v>29</v>
      </c>
      <c r="AX17" s="1"/>
      <c r="AY17" s="1"/>
      <c r="AZ17" s="1"/>
      <c r="BB17" s="15">
        <v>92</v>
      </c>
      <c r="BC17" s="1">
        <v>9</v>
      </c>
      <c r="BD17" s="1">
        <v>25</v>
      </c>
      <c r="BF17" s="1">
        <v>90</v>
      </c>
      <c r="BG17" s="1">
        <v>9</v>
      </c>
      <c r="BH17" s="1">
        <v>23</v>
      </c>
      <c r="BJ17" s="79">
        <v>855</v>
      </c>
      <c r="BK17" s="81">
        <v>20</v>
      </c>
      <c r="BL17" s="78">
        <v>37</v>
      </c>
      <c r="BN17" s="1">
        <v>441</v>
      </c>
      <c r="BO17" s="1">
        <v>21</v>
      </c>
      <c r="BP17" s="1">
        <v>88</v>
      </c>
      <c r="BR17" s="15">
        <v>332</v>
      </c>
      <c r="BS17" s="15">
        <v>13</v>
      </c>
      <c r="BT17" s="15">
        <v>58</v>
      </c>
      <c r="BV17" s="124">
        <v>1040</v>
      </c>
      <c r="BW17" s="124">
        <v>0</v>
      </c>
      <c r="BX17" s="124">
        <v>70</v>
      </c>
      <c r="BY17" s="124">
        <v>6</v>
      </c>
    </row>
    <row r="18" spans="1:77" x14ac:dyDescent="0.25">
      <c r="A18" s="1">
        <f t="shared" si="0"/>
        <v>35</v>
      </c>
      <c r="B18" s="3">
        <f t="shared" si="1"/>
        <v>40417</v>
      </c>
      <c r="C18" s="1" t="s">
        <v>70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4">
        <v>159</v>
      </c>
      <c r="K18" s="4">
        <v>224</v>
      </c>
      <c r="L18" s="4">
        <v>46</v>
      </c>
      <c r="N18" s="1">
        <v>341</v>
      </c>
      <c r="O18" s="1">
        <v>171</v>
      </c>
      <c r="P18" s="4">
        <v>97</v>
      </c>
      <c r="R18" s="4">
        <v>915</v>
      </c>
      <c r="S18" s="1">
        <v>335</v>
      </c>
      <c r="T18" s="4">
        <v>252</v>
      </c>
      <c r="V18" s="4">
        <v>156</v>
      </c>
      <c r="W18" s="1">
        <v>92</v>
      </c>
      <c r="X18" s="1">
        <v>32</v>
      </c>
      <c r="Z18" s="1">
        <v>208</v>
      </c>
      <c r="AA18" s="1">
        <v>157</v>
      </c>
      <c r="AB18" s="1">
        <v>38</v>
      </c>
      <c r="AD18" s="1">
        <v>134</v>
      </c>
      <c r="AE18" s="1">
        <v>126</v>
      </c>
      <c r="AF18" s="1">
        <v>2</v>
      </c>
      <c r="AH18" s="1">
        <v>147</v>
      </c>
      <c r="AI18" s="1">
        <v>134</v>
      </c>
      <c r="AJ18" s="1">
        <v>19</v>
      </c>
      <c r="AL18" s="8"/>
      <c r="AM18" s="1"/>
      <c r="AP18" s="15">
        <v>704</v>
      </c>
      <c r="AQ18" s="15">
        <v>219</v>
      </c>
      <c r="AR18" s="15">
        <v>41</v>
      </c>
      <c r="AT18" s="1">
        <v>1012</v>
      </c>
      <c r="AU18" s="1">
        <v>181</v>
      </c>
      <c r="AV18" s="1">
        <v>29</v>
      </c>
      <c r="AX18" s="191" t="s">
        <v>65</v>
      </c>
      <c r="AY18" s="191"/>
      <c r="AZ18" s="191"/>
      <c r="BB18" s="15">
        <v>94</v>
      </c>
      <c r="BC18" s="1">
        <v>9</v>
      </c>
      <c r="BD18" s="1">
        <v>39</v>
      </c>
      <c r="BF18" s="1">
        <v>120</v>
      </c>
      <c r="BG18" s="1">
        <v>9</v>
      </c>
      <c r="BH18" s="1">
        <v>34</v>
      </c>
      <c r="BJ18" s="79">
        <v>876</v>
      </c>
      <c r="BK18" s="81">
        <v>20</v>
      </c>
      <c r="BL18" s="78">
        <v>40</v>
      </c>
      <c r="BN18" s="1">
        <v>458</v>
      </c>
      <c r="BO18" s="1">
        <v>22</v>
      </c>
      <c r="BP18" s="1">
        <v>92</v>
      </c>
      <c r="BR18" s="15">
        <v>345</v>
      </c>
      <c r="BS18" s="15">
        <v>13</v>
      </c>
      <c r="BT18" s="15">
        <v>58</v>
      </c>
      <c r="BV18" s="124">
        <v>1070</v>
      </c>
      <c r="BW18" s="124">
        <v>0</v>
      </c>
      <c r="BX18" s="124">
        <v>74</v>
      </c>
      <c r="BY18" s="124">
        <v>6</v>
      </c>
    </row>
    <row r="19" spans="1:77" x14ac:dyDescent="0.25">
      <c r="A19" s="1">
        <f t="shared" si="0"/>
        <v>36</v>
      </c>
      <c r="B19" s="3">
        <f t="shared" si="1"/>
        <v>40424</v>
      </c>
      <c r="C19" s="1" t="s">
        <v>70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4">
        <v>185</v>
      </c>
      <c r="K19" s="4">
        <v>224</v>
      </c>
      <c r="L19" s="4">
        <v>52</v>
      </c>
      <c r="N19" s="1">
        <v>352</v>
      </c>
      <c r="O19" s="1">
        <v>177</v>
      </c>
      <c r="P19" s="1">
        <v>99</v>
      </c>
      <c r="R19" s="4">
        <v>923</v>
      </c>
      <c r="S19" s="1">
        <v>336</v>
      </c>
      <c r="T19" s="4">
        <v>259</v>
      </c>
      <c r="V19" s="4">
        <v>165</v>
      </c>
      <c r="W19" s="1">
        <v>95</v>
      </c>
      <c r="X19" s="1">
        <v>35</v>
      </c>
      <c r="Z19" s="1">
        <v>225</v>
      </c>
      <c r="AA19" s="1">
        <v>158</v>
      </c>
      <c r="AB19" s="1">
        <v>40</v>
      </c>
      <c r="AD19" s="1">
        <v>143</v>
      </c>
      <c r="AE19" s="1">
        <v>127</v>
      </c>
      <c r="AF19" s="1">
        <v>2</v>
      </c>
      <c r="AH19" s="1">
        <v>152</v>
      </c>
      <c r="AI19" s="1">
        <v>137</v>
      </c>
      <c r="AJ19" s="1">
        <v>55</v>
      </c>
      <c r="AL19" s="8"/>
      <c r="AM19" s="1"/>
      <c r="AP19" s="15">
        <v>704</v>
      </c>
      <c r="AQ19" s="15">
        <v>221</v>
      </c>
      <c r="AR19" s="15">
        <v>45</v>
      </c>
      <c r="AT19" s="1">
        <v>1018</v>
      </c>
      <c r="AU19" s="1">
        <v>184</v>
      </c>
      <c r="AV19" s="1">
        <v>30</v>
      </c>
      <c r="AX19" s="191" t="s">
        <v>62</v>
      </c>
      <c r="AY19" s="191"/>
      <c r="AZ19" s="191"/>
      <c r="BB19" s="15">
        <v>95</v>
      </c>
      <c r="BC19" s="1">
        <v>9</v>
      </c>
      <c r="BD19" s="1">
        <v>41</v>
      </c>
      <c r="BF19" s="1">
        <v>125</v>
      </c>
      <c r="BG19" s="1">
        <v>9</v>
      </c>
      <c r="BH19" s="1">
        <v>37</v>
      </c>
      <c r="BJ19" s="79">
        <v>886</v>
      </c>
      <c r="BK19" s="81">
        <v>20</v>
      </c>
      <c r="BL19" s="78">
        <v>40</v>
      </c>
      <c r="BN19" s="1">
        <v>459</v>
      </c>
      <c r="BO19" s="1">
        <v>22</v>
      </c>
      <c r="BP19" s="1">
        <v>93</v>
      </c>
      <c r="BR19" s="15">
        <v>350</v>
      </c>
      <c r="BS19" s="15">
        <v>13</v>
      </c>
      <c r="BT19" s="15">
        <v>58</v>
      </c>
      <c r="BV19" s="124">
        <v>1070</v>
      </c>
      <c r="BW19" s="124">
        <v>0</v>
      </c>
      <c r="BX19" s="124">
        <v>74</v>
      </c>
      <c r="BY19" s="124">
        <v>6</v>
      </c>
    </row>
    <row r="20" spans="1:77" ht="13.8" thickBot="1" x14ac:dyDescent="0.3">
      <c r="A20" s="1">
        <f t="shared" si="0"/>
        <v>37</v>
      </c>
      <c r="B20" s="3">
        <f>B19+7</f>
        <v>40431</v>
      </c>
      <c r="C20" s="1" t="s">
        <v>70</v>
      </c>
      <c r="D20" s="3">
        <f>D19+7</f>
        <v>40437</v>
      </c>
      <c r="F20" s="1">
        <v>517</v>
      </c>
      <c r="G20" s="1">
        <v>215</v>
      </c>
      <c r="H20" s="1">
        <v>58</v>
      </c>
      <c r="J20" s="4">
        <v>204</v>
      </c>
      <c r="K20" s="4">
        <v>225</v>
      </c>
      <c r="L20" s="4">
        <v>55</v>
      </c>
      <c r="N20" s="1">
        <v>362</v>
      </c>
      <c r="O20" s="1">
        <v>177</v>
      </c>
      <c r="P20" s="1">
        <v>101</v>
      </c>
      <c r="R20" s="1">
        <v>928</v>
      </c>
      <c r="S20" s="1">
        <v>337</v>
      </c>
      <c r="T20" s="1">
        <v>265</v>
      </c>
      <c r="V20" s="1">
        <v>179</v>
      </c>
      <c r="W20" s="1">
        <v>96</v>
      </c>
      <c r="X20" s="1">
        <v>37</v>
      </c>
      <c r="Z20" s="1">
        <v>236</v>
      </c>
      <c r="AA20" s="1">
        <v>162</v>
      </c>
      <c r="AB20" s="1">
        <v>45</v>
      </c>
      <c r="AD20" s="1">
        <v>167</v>
      </c>
      <c r="AE20" s="1">
        <v>131</v>
      </c>
      <c r="AF20" s="1">
        <v>2</v>
      </c>
      <c r="AH20" s="1">
        <v>199</v>
      </c>
      <c r="AI20" s="1">
        <v>142</v>
      </c>
      <c r="AJ20" s="1">
        <v>55</v>
      </c>
      <c r="AL20" s="8"/>
      <c r="AM20" s="1"/>
      <c r="AP20" s="15">
        <v>719</v>
      </c>
      <c r="AQ20" s="15">
        <v>222</v>
      </c>
      <c r="AR20" s="15">
        <v>48</v>
      </c>
      <c r="AT20" s="30">
        <v>1018</v>
      </c>
      <c r="AU20" s="30">
        <v>185</v>
      </c>
      <c r="AV20" s="30">
        <v>33</v>
      </c>
      <c r="AX20" s="191" t="s">
        <v>63</v>
      </c>
      <c r="AY20" s="191"/>
      <c r="AZ20" s="191"/>
      <c r="BB20" s="15">
        <v>100</v>
      </c>
      <c r="BC20" s="1">
        <v>9</v>
      </c>
      <c r="BD20" s="1">
        <v>44</v>
      </c>
      <c r="BF20" s="1">
        <v>139</v>
      </c>
      <c r="BG20" s="1">
        <v>9</v>
      </c>
      <c r="BH20" s="1">
        <v>40</v>
      </c>
      <c r="BJ20" s="79">
        <v>905</v>
      </c>
      <c r="BK20" s="81">
        <v>20</v>
      </c>
      <c r="BL20" s="78">
        <v>45</v>
      </c>
      <c r="BN20" s="1">
        <v>477</v>
      </c>
      <c r="BO20" s="1">
        <v>23</v>
      </c>
      <c r="BP20" s="1">
        <v>101</v>
      </c>
      <c r="BR20" s="15">
        <v>351</v>
      </c>
      <c r="BS20" s="15">
        <v>13</v>
      </c>
      <c r="BT20" s="15">
        <v>58</v>
      </c>
      <c r="BV20" s="124">
        <v>1070</v>
      </c>
      <c r="BW20" s="124">
        <v>0</v>
      </c>
      <c r="BX20" s="124">
        <v>74</v>
      </c>
      <c r="BY20" s="124">
        <v>6</v>
      </c>
    </row>
    <row r="21" spans="1:77" x14ac:dyDescent="0.25">
      <c r="A21" s="1">
        <f t="shared" si="0"/>
        <v>38</v>
      </c>
      <c r="B21" s="3">
        <f>B20+7</f>
        <v>40438</v>
      </c>
      <c r="C21" s="1" t="s">
        <v>70</v>
      </c>
      <c r="D21" s="3">
        <f>D20+7</f>
        <v>40444</v>
      </c>
      <c r="F21" s="1">
        <v>588</v>
      </c>
      <c r="G21" s="1">
        <v>223</v>
      </c>
      <c r="H21" s="1">
        <v>78</v>
      </c>
      <c r="J21" s="4">
        <v>310</v>
      </c>
      <c r="K21" s="4">
        <v>226</v>
      </c>
      <c r="L21" s="4">
        <v>63</v>
      </c>
      <c r="N21" s="1">
        <v>382</v>
      </c>
      <c r="O21" s="1">
        <v>179</v>
      </c>
      <c r="P21" s="1">
        <v>121</v>
      </c>
      <c r="R21" s="1">
        <v>939</v>
      </c>
      <c r="S21" s="1">
        <v>337</v>
      </c>
      <c r="T21" s="1">
        <v>274</v>
      </c>
      <c r="V21" s="1">
        <v>201</v>
      </c>
      <c r="W21" s="1">
        <v>99</v>
      </c>
      <c r="X21" s="1">
        <v>41</v>
      </c>
      <c r="Z21" s="1">
        <v>246</v>
      </c>
      <c r="AA21" s="1">
        <v>165</v>
      </c>
      <c r="AB21" s="1">
        <v>48</v>
      </c>
      <c r="AD21" s="1">
        <v>187</v>
      </c>
      <c r="AE21" s="1">
        <v>134</v>
      </c>
      <c r="AF21" s="1">
        <v>4</v>
      </c>
      <c r="AH21" s="13">
        <v>247</v>
      </c>
      <c r="AI21" s="13">
        <v>147</v>
      </c>
      <c r="AJ21" s="13">
        <v>55</v>
      </c>
      <c r="AL21" s="8"/>
      <c r="AM21" s="1"/>
      <c r="AP21" s="15">
        <v>765</v>
      </c>
      <c r="AQ21" s="15">
        <v>223</v>
      </c>
      <c r="AR21" s="15">
        <v>62</v>
      </c>
      <c r="AT21" s="44"/>
      <c r="AU21" s="44"/>
      <c r="AV21" s="44"/>
      <c r="AW21" s="29"/>
      <c r="AX21" s="191" t="s">
        <v>64</v>
      </c>
      <c r="AY21" s="191"/>
      <c r="AZ21" s="191"/>
      <c r="BB21" s="15">
        <v>109</v>
      </c>
      <c r="BC21" s="1">
        <v>9</v>
      </c>
      <c r="BD21" s="1">
        <v>55</v>
      </c>
      <c r="BF21" s="1">
        <v>159</v>
      </c>
      <c r="BG21" s="1">
        <v>9</v>
      </c>
      <c r="BH21" s="1">
        <v>46</v>
      </c>
      <c r="BJ21" s="79">
        <v>948</v>
      </c>
      <c r="BK21" s="81">
        <v>20</v>
      </c>
      <c r="BL21" s="78">
        <v>56</v>
      </c>
      <c r="BN21" s="1">
        <v>502</v>
      </c>
      <c r="BO21" s="1">
        <v>23</v>
      </c>
      <c r="BP21" s="1">
        <v>109</v>
      </c>
      <c r="BR21" s="15">
        <v>357</v>
      </c>
      <c r="BS21" s="15">
        <v>13</v>
      </c>
      <c r="BT21" s="15">
        <v>63</v>
      </c>
      <c r="BV21" s="124">
        <v>1132</v>
      </c>
      <c r="BW21" s="124">
        <v>0</v>
      </c>
      <c r="BX21" s="124">
        <v>77</v>
      </c>
      <c r="BY21" s="124">
        <v>6</v>
      </c>
    </row>
    <row r="22" spans="1:77" ht="13.8" thickBot="1" x14ac:dyDescent="0.3">
      <c r="A22" s="1">
        <f t="shared" si="0"/>
        <v>39</v>
      </c>
      <c r="B22" s="3">
        <f>B21+7</f>
        <v>40445</v>
      </c>
      <c r="C22" s="1" t="s">
        <v>70</v>
      </c>
      <c r="D22" s="3">
        <f>D21+7</f>
        <v>40451</v>
      </c>
      <c r="F22" s="1">
        <v>711</v>
      </c>
      <c r="G22" s="1">
        <v>229</v>
      </c>
      <c r="H22" s="1">
        <v>96</v>
      </c>
      <c r="J22" s="4">
        <v>372</v>
      </c>
      <c r="K22" s="4">
        <v>239</v>
      </c>
      <c r="L22" s="4">
        <v>92</v>
      </c>
      <c r="N22" s="13">
        <v>401</v>
      </c>
      <c r="O22" s="13">
        <v>184</v>
      </c>
      <c r="P22" s="13">
        <v>174</v>
      </c>
      <c r="R22" s="13">
        <v>958</v>
      </c>
      <c r="S22" s="13">
        <v>338</v>
      </c>
      <c r="T22" s="13">
        <v>283</v>
      </c>
      <c r="V22" s="13">
        <v>206</v>
      </c>
      <c r="W22" s="13">
        <v>101</v>
      </c>
      <c r="X22" s="13">
        <v>41</v>
      </c>
      <c r="Z22" s="13">
        <v>268</v>
      </c>
      <c r="AA22" s="13">
        <v>168</v>
      </c>
      <c r="AB22" s="13">
        <v>56</v>
      </c>
      <c r="AD22" s="13">
        <v>222</v>
      </c>
      <c r="AE22" s="13">
        <v>144</v>
      </c>
      <c r="AF22" s="13">
        <v>11</v>
      </c>
      <c r="AK22" s="5"/>
      <c r="AL22" s="8"/>
      <c r="AM22" s="8"/>
      <c r="AN22" s="8"/>
      <c r="AP22" s="15">
        <v>826</v>
      </c>
      <c r="AQ22" s="15">
        <v>232</v>
      </c>
      <c r="AR22" s="15">
        <v>84</v>
      </c>
      <c r="BB22" s="30">
        <v>154</v>
      </c>
      <c r="BC22" s="30">
        <v>10</v>
      </c>
      <c r="BD22" s="30">
        <v>67</v>
      </c>
      <c r="BF22" s="1">
        <v>187</v>
      </c>
      <c r="BG22" s="1">
        <v>9</v>
      </c>
      <c r="BH22" s="1">
        <v>47</v>
      </c>
      <c r="BJ22" s="79">
        <v>1045</v>
      </c>
      <c r="BK22" s="81">
        <v>20</v>
      </c>
      <c r="BL22" s="78">
        <v>61</v>
      </c>
      <c r="BN22" s="1">
        <v>541</v>
      </c>
      <c r="BO22" s="1">
        <v>23</v>
      </c>
      <c r="BP22" s="1">
        <v>120</v>
      </c>
      <c r="BR22" s="15">
        <v>407</v>
      </c>
      <c r="BS22" s="15">
        <v>14</v>
      </c>
      <c r="BT22" s="15">
        <v>76</v>
      </c>
      <c r="BV22" s="124">
        <v>1269</v>
      </c>
      <c r="BW22" s="124">
        <v>0</v>
      </c>
      <c r="BX22" s="124">
        <v>84</v>
      </c>
      <c r="BY22" s="124">
        <v>6</v>
      </c>
    </row>
    <row r="23" spans="1:77" ht="13.8" thickBot="1" x14ac:dyDescent="0.3">
      <c r="A23" s="1">
        <f t="shared" si="0"/>
        <v>40</v>
      </c>
      <c r="B23" s="3">
        <f>B22+7</f>
        <v>40452</v>
      </c>
      <c r="C23" s="1" t="s">
        <v>70</v>
      </c>
      <c r="D23" s="3">
        <f>D22+7</f>
        <v>40458</v>
      </c>
      <c r="F23" s="13">
        <v>897</v>
      </c>
      <c r="G23" s="13">
        <v>254</v>
      </c>
      <c r="H23" s="13">
        <v>176</v>
      </c>
      <c r="J23" s="26">
        <v>448</v>
      </c>
      <c r="K23" s="26">
        <v>255</v>
      </c>
      <c r="L23" s="26">
        <v>179</v>
      </c>
      <c r="O23" s="4"/>
      <c r="AH23" s="4"/>
      <c r="AI23" s="4"/>
      <c r="AJ23" s="4"/>
      <c r="AP23" s="13">
        <v>833</v>
      </c>
      <c r="AQ23" s="13">
        <v>232</v>
      </c>
      <c r="AR23" s="13">
        <v>84</v>
      </c>
      <c r="BB23" s="8"/>
      <c r="BC23" s="8"/>
      <c r="BD23" s="8"/>
      <c r="BF23" s="30">
        <v>208</v>
      </c>
      <c r="BG23" s="30">
        <v>9</v>
      </c>
      <c r="BH23" s="30">
        <v>52</v>
      </c>
      <c r="BJ23" s="82">
        <v>1078</v>
      </c>
      <c r="BK23" s="83">
        <v>20</v>
      </c>
      <c r="BL23" s="83">
        <v>66</v>
      </c>
      <c r="BN23" s="30">
        <v>546</v>
      </c>
      <c r="BO23" s="30">
        <v>23</v>
      </c>
      <c r="BP23" s="30">
        <v>121</v>
      </c>
      <c r="BR23" s="30">
        <v>411</v>
      </c>
      <c r="BS23" s="30">
        <v>14</v>
      </c>
      <c r="BT23" s="30">
        <v>78</v>
      </c>
      <c r="BV23" s="124">
        <v>1524</v>
      </c>
      <c r="BW23" s="124">
        <v>13</v>
      </c>
      <c r="BX23" s="124">
        <v>111</v>
      </c>
      <c r="BY23" s="124">
        <v>6</v>
      </c>
    </row>
    <row r="24" spans="1:77" x14ac:dyDescent="0.25">
      <c r="A24" s="1">
        <f t="shared" si="0"/>
        <v>41</v>
      </c>
      <c r="B24" s="3">
        <f t="shared" ref="B24:B34" si="3">B23+7</f>
        <v>40459</v>
      </c>
      <c r="C24" s="1" t="s">
        <v>70</v>
      </c>
      <c r="D24" s="3">
        <f t="shared" ref="D24:D34" si="4">D23+7</f>
        <v>40465</v>
      </c>
      <c r="J24" s="4"/>
      <c r="K24" s="4"/>
      <c r="L24" s="4"/>
      <c r="O24" s="4"/>
      <c r="AD24" s="4"/>
      <c r="AE24" s="4"/>
      <c r="AF24" s="4"/>
      <c r="AH24" s="4"/>
      <c r="AI24" s="4"/>
      <c r="AJ24" s="4"/>
      <c r="AK24" s="4"/>
      <c r="AP24" s="8"/>
      <c r="AQ24" s="8"/>
      <c r="AR24" s="8"/>
      <c r="BV24" s="124">
        <v>1624</v>
      </c>
      <c r="BW24" s="124">
        <v>15</v>
      </c>
      <c r="BX24" s="124">
        <v>113</v>
      </c>
      <c r="BY24" s="124">
        <v>7</v>
      </c>
    </row>
    <row r="25" spans="1:77" x14ac:dyDescent="0.25">
      <c r="A25" s="1">
        <f t="shared" si="0"/>
        <v>42</v>
      </c>
      <c r="B25" s="3">
        <f t="shared" si="3"/>
        <v>40466</v>
      </c>
      <c r="C25" s="1" t="s">
        <v>70</v>
      </c>
      <c r="D25" s="3">
        <f t="shared" si="4"/>
        <v>40472</v>
      </c>
      <c r="J25" s="4"/>
      <c r="K25" s="4"/>
      <c r="L25" s="4"/>
      <c r="O25" s="4"/>
      <c r="AD25" s="4"/>
      <c r="AE25" s="4"/>
      <c r="AF25" s="4"/>
      <c r="AK25" s="4"/>
      <c r="BV25" s="124">
        <v>1753</v>
      </c>
      <c r="BW25" s="124">
        <v>22</v>
      </c>
      <c r="BX25" s="124">
        <v>120</v>
      </c>
      <c r="BY25" s="124">
        <v>11</v>
      </c>
    </row>
    <row r="26" spans="1:77" x14ac:dyDescent="0.25">
      <c r="A26" s="1">
        <f t="shared" si="0"/>
        <v>43</v>
      </c>
      <c r="B26" s="3">
        <f t="shared" si="3"/>
        <v>40473</v>
      </c>
      <c r="C26" s="1" t="s">
        <v>70</v>
      </c>
      <c r="D26" s="3">
        <f t="shared" si="4"/>
        <v>40479</v>
      </c>
      <c r="F26" s="4"/>
      <c r="U26" s="4"/>
      <c r="V26" s="4"/>
      <c r="W26" s="4"/>
      <c r="AE26" s="1"/>
      <c r="AG26" s="14"/>
      <c r="AN26"/>
      <c r="AP26"/>
      <c r="BV26" s="124">
        <v>1774</v>
      </c>
      <c r="BW26" s="124">
        <v>37</v>
      </c>
      <c r="BX26" s="124">
        <v>146</v>
      </c>
      <c r="BY26" s="124">
        <v>11</v>
      </c>
    </row>
    <row r="27" spans="1:77" x14ac:dyDescent="0.25">
      <c r="A27" s="1">
        <f t="shared" si="0"/>
        <v>44</v>
      </c>
      <c r="B27" s="3">
        <f t="shared" si="3"/>
        <v>40480</v>
      </c>
      <c r="C27" s="1" t="s">
        <v>70</v>
      </c>
      <c r="D27" s="3">
        <f t="shared" si="4"/>
        <v>40486</v>
      </c>
      <c r="F27" s="4"/>
      <c r="U27" s="4"/>
      <c r="V27" s="4"/>
      <c r="W27" s="4"/>
      <c r="AE27" s="1"/>
      <c r="AG27" s="14"/>
      <c r="AN27"/>
      <c r="AP27"/>
      <c r="BV27" s="124">
        <v>1796</v>
      </c>
      <c r="BW27" s="124">
        <v>83</v>
      </c>
      <c r="BX27" s="124">
        <v>157</v>
      </c>
      <c r="BY27" s="124">
        <v>11</v>
      </c>
    </row>
    <row r="28" spans="1:77" x14ac:dyDescent="0.25">
      <c r="A28" s="1">
        <f t="shared" si="0"/>
        <v>45</v>
      </c>
      <c r="B28" s="3">
        <f t="shared" si="3"/>
        <v>40487</v>
      </c>
      <c r="C28" s="1" t="s">
        <v>70</v>
      </c>
      <c r="D28" s="3">
        <f t="shared" si="4"/>
        <v>40493</v>
      </c>
      <c r="F28" s="4"/>
      <c r="U28" s="4"/>
      <c r="V28" s="4"/>
      <c r="W28" s="4"/>
      <c r="AE28" s="1"/>
      <c r="AG28" s="14"/>
      <c r="AN28"/>
      <c r="AP28"/>
      <c r="BV28" s="124">
        <v>1826</v>
      </c>
      <c r="BW28" s="124">
        <v>188</v>
      </c>
      <c r="BX28" s="124">
        <v>189</v>
      </c>
      <c r="BY28" s="124">
        <v>11</v>
      </c>
    </row>
    <row r="29" spans="1:77" x14ac:dyDescent="0.25">
      <c r="A29" s="1">
        <f t="shared" si="0"/>
        <v>46</v>
      </c>
      <c r="B29" s="3">
        <f t="shared" si="3"/>
        <v>40494</v>
      </c>
      <c r="C29" s="1" t="s">
        <v>70</v>
      </c>
      <c r="D29" s="3">
        <f t="shared" si="4"/>
        <v>40500</v>
      </c>
      <c r="F29" s="4"/>
      <c r="U29" s="4"/>
      <c r="V29" s="4"/>
      <c r="W29" s="4"/>
      <c r="AE29" s="1"/>
      <c r="AG29" s="14"/>
      <c r="AN29"/>
      <c r="AP29"/>
      <c r="BV29" s="124">
        <v>1838</v>
      </c>
      <c r="BW29" s="124">
        <v>261</v>
      </c>
      <c r="BX29" s="124">
        <v>195</v>
      </c>
      <c r="BY29" s="124">
        <v>11</v>
      </c>
    </row>
    <row r="30" spans="1:77" x14ac:dyDescent="0.25">
      <c r="A30" s="1">
        <f t="shared" si="0"/>
        <v>47</v>
      </c>
      <c r="B30" s="3">
        <f t="shared" si="3"/>
        <v>40501</v>
      </c>
      <c r="C30" s="1" t="s">
        <v>70</v>
      </c>
      <c r="D30" s="3">
        <f t="shared" si="4"/>
        <v>40507</v>
      </c>
      <c r="F30" s="4"/>
      <c r="U30" s="4"/>
      <c r="V30" s="4"/>
      <c r="W30" s="4"/>
      <c r="AE30" s="1"/>
      <c r="AG30" s="14"/>
      <c r="AN30"/>
      <c r="AP30"/>
      <c r="BV30" s="124">
        <v>1848</v>
      </c>
      <c r="BW30" s="124">
        <v>296</v>
      </c>
      <c r="BX30" s="124">
        <v>196</v>
      </c>
      <c r="BY30" s="124">
        <v>11</v>
      </c>
    </row>
    <row r="31" spans="1:77" x14ac:dyDescent="0.25">
      <c r="A31" s="1">
        <f t="shared" si="0"/>
        <v>48</v>
      </c>
      <c r="B31" s="3">
        <f t="shared" si="3"/>
        <v>40508</v>
      </c>
      <c r="C31" s="1" t="s">
        <v>70</v>
      </c>
      <c r="D31" s="3">
        <f t="shared" si="4"/>
        <v>40514</v>
      </c>
      <c r="F31" s="4"/>
      <c r="U31" s="4"/>
      <c r="V31" s="4"/>
      <c r="W31" s="4"/>
      <c r="AE31" s="1"/>
      <c r="AG31" s="14"/>
      <c r="AN31"/>
      <c r="AP31"/>
      <c r="BV31" s="124">
        <v>1848</v>
      </c>
      <c r="BW31" s="124">
        <v>319</v>
      </c>
      <c r="BX31" s="124">
        <v>203</v>
      </c>
      <c r="BY31" s="124">
        <v>11</v>
      </c>
    </row>
    <row r="32" spans="1:77" x14ac:dyDescent="0.25">
      <c r="A32" s="1">
        <f t="shared" si="0"/>
        <v>49</v>
      </c>
      <c r="B32" s="3">
        <f t="shared" si="3"/>
        <v>40515</v>
      </c>
      <c r="C32" s="1" t="s">
        <v>70</v>
      </c>
      <c r="D32" s="3">
        <f t="shared" si="4"/>
        <v>40521</v>
      </c>
      <c r="AE32" s="1"/>
      <c r="AG32" s="14"/>
      <c r="AN32"/>
      <c r="AP32"/>
      <c r="BV32" s="124">
        <v>1848</v>
      </c>
      <c r="BW32" s="124">
        <v>336</v>
      </c>
      <c r="BX32" s="124">
        <v>207</v>
      </c>
      <c r="BY32" s="124">
        <v>11</v>
      </c>
    </row>
    <row r="33" spans="1:77" x14ac:dyDescent="0.25">
      <c r="A33" s="1">
        <f t="shared" si="0"/>
        <v>50</v>
      </c>
      <c r="B33" s="3">
        <f t="shared" si="3"/>
        <v>40522</v>
      </c>
      <c r="C33" s="1" t="s">
        <v>70</v>
      </c>
      <c r="D33" s="3">
        <f t="shared" si="4"/>
        <v>40528</v>
      </c>
      <c r="AE33" s="1"/>
      <c r="AG33" s="14"/>
      <c r="AN33"/>
      <c r="AP33"/>
      <c r="BV33" s="124">
        <v>1848</v>
      </c>
      <c r="BW33" s="124">
        <v>368</v>
      </c>
      <c r="BX33" s="124">
        <v>217</v>
      </c>
      <c r="BY33" s="124">
        <v>11</v>
      </c>
    </row>
    <row r="34" spans="1:77" ht="13.8" thickBot="1" x14ac:dyDescent="0.3">
      <c r="A34" s="1">
        <f t="shared" si="0"/>
        <v>51</v>
      </c>
      <c r="B34" s="3">
        <f t="shared" si="3"/>
        <v>40529</v>
      </c>
      <c r="C34" s="1" t="s">
        <v>70</v>
      </c>
      <c r="D34" s="3">
        <f t="shared" si="4"/>
        <v>40535</v>
      </c>
      <c r="AE34" s="1"/>
      <c r="AG34" s="14"/>
      <c r="AN34"/>
      <c r="AP34"/>
      <c r="BV34" s="48">
        <v>1848</v>
      </c>
      <c r="BW34" s="48">
        <v>372</v>
      </c>
      <c r="BX34" s="48">
        <v>222</v>
      </c>
      <c r="BY34" s="48">
        <v>11</v>
      </c>
    </row>
    <row r="35" spans="1:77" x14ac:dyDescent="0.25">
      <c r="A35" s="1"/>
      <c r="B35" s="3"/>
      <c r="C35" s="1"/>
      <c r="D35" s="3"/>
      <c r="AE35" s="1"/>
      <c r="AG35" s="14"/>
      <c r="AN35"/>
      <c r="AP35"/>
    </row>
    <row r="36" spans="1:77" x14ac:dyDescent="0.25">
      <c r="A36" s="1"/>
      <c r="B36" s="3"/>
      <c r="C36" s="1"/>
      <c r="D36" s="3"/>
      <c r="AE36" s="1"/>
      <c r="AG36" s="14"/>
      <c r="AN36"/>
      <c r="AP36"/>
    </row>
    <row r="37" spans="1:77" x14ac:dyDescent="0.25">
      <c r="A37" s="1"/>
      <c r="B37" s="3"/>
      <c r="C37" s="1"/>
      <c r="D37" s="3"/>
      <c r="AE37" s="1"/>
      <c r="AG37" s="14"/>
      <c r="AN37"/>
      <c r="AP37"/>
    </row>
    <row r="38" spans="1:77" x14ac:dyDescent="0.25">
      <c r="A38" s="1"/>
      <c r="B38" s="3"/>
      <c r="C38" s="1"/>
      <c r="D38" s="3"/>
      <c r="AE38" s="1"/>
      <c r="AG38" s="14"/>
      <c r="AN38"/>
      <c r="AP38"/>
    </row>
    <row r="39" spans="1:77" x14ac:dyDescent="0.25">
      <c r="AE39" s="1"/>
      <c r="AG39" s="14"/>
      <c r="AN39"/>
      <c r="AP39"/>
    </row>
    <row r="40" spans="1:77" x14ac:dyDescent="0.25">
      <c r="AE40" s="1"/>
      <c r="AG40" s="14"/>
      <c r="AN40"/>
      <c r="AP40"/>
    </row>
    <row r="41" spans="1:77" x14ac:dyDescent="0.25">
      <c r="AE41" s="1"/>
      <c r="AG41" s="14"/>
      <c r="AN41"/>
      <c r="AP41"/>
    </row>
    <row r="42" spans="1:77" x14ac:dyDescent="0.25">
      <c r="AE42" s="1"/>
      <c r="AG42" s="14"/>
      <c r="AN42"/>
      <c r="AP42"/>
    </row>
    <row r="43" spans="1:77" x14ac:dyDescent="0.25">
      <c r="AE43" s="1"/>
      <c r="AG43" s="14"/>
      <c r="AN43"/>
      <c r="AP43"/>
    </row>
    <row r="44" spans="1:77" x14ac:dyDescent="0.25">
      <c r="AE44" s="1"/>
      <c r="AG44" s="14"/>
      <c r="AN44"/>
      <c r="AP44"/>
    </row>
    <row r="45" spans="1:77" x14ac:dyDescent="0.25">
      <c r="AE45" s="1"/>
      <c r="AG45" s="14"/>
      <c r="AN45"/>
      <c r="AP45"/>
    </row>
    <row r="46" spans="1:77" x14ac:dyDescent="0.25">
      <c r="AE46" s="1"/>
      <c r="AG46" s="14"/>
      <c r="AN46"/>
      <c r="AP46"/>
    </row>
  </sheetData>
  <mergeCells count="11">
    <mergeCell ref="BV3:BY3"/>
    <mergeCell ref="BN3:BP3"/>
    <mergeCell ref="BR3:BT3"/>
    <mergeCell ref="AX18:AZ18"/>
    <mergeCell ref="AX19:AZ19"/>
    <mergeCell ref="AX20:AZ20"/>
    <mergeCell ref="AX21:AZ21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W40"/>
  <sheetViews>
    <sheetView workbookViewId="0">
      <selection activeCell="BK27" sqref="BK27"/>
    </sheetView>
  </sheetViews>
  <sheetFormatPr defaultColWidth="9.109375" defaultRowHeight="13.2" x14ac:dyDescent="0.25"/>
  <cols>
    <col min="1" max="1" width="6.33203125" style="14" customWidth="1"/>
    <col min="2" max="2" width="7.44140625" style="14" customWidth="1"/>
    <col min="3" max="3" width="3.33203125" style="14" customWidth="1"/>
    <col min="4" max="4" width="8.6640625" style="14" customWidth="1"/>
    <col min="5" max="7" width="9.44140625" style="14" bestFit="1" customWidth="1"/>
    <col min="8" max="8" width="2.44140625" style="14" customWidth="1"/>
    <col min="9" max="9" width="9.44140625" style="14" bestFit="1" customWidth="1"/>
    <col min="10" max="10" width="9.33203125" style="14" bestFit="1" customWidth="1"/>
    <col min="11" max="11" width="9.44140625" style="14" bestFit="1" customWidth="1"/>
    <col min="12" max="12" width="2.44140625" style="14" customWidth="1"/>
    <col min="13" max="13" width="9.44140625" style="14" bestFit="1" customWidth="1"/>
    <col min="14" max="14" width="9.33203125" style="14" bestFit="1" customWidth="1"/>
    <col min="15" max="15" width="9.44140625" style="14" bestFit="1" customWidth="1"/>
    <col min="16" max="16" width="2.44140625" style="14" customWidth="1"/>
    <col min="17" max="17" width="9.44140625" style="14" bestFit="1" customWidth="1"/>
    <col min="18" max="18" width="9.33203125" style="14" bestFit="1" customWidth="1"/>
    <col min="19" max="19" width="9.44140625" style="14" bestFit="1" customWidth="1"/>
    <col min="20" max="20" width="2.44140625" style="14" customWidth="1"/>
    <col min="21" max="21" width="9.44140625" style="14" bestFit="1" customWidth="1"/>
    <col min="22" max="23" width="9.33203125" style="14" bestFit="1" customWidth="1"/>
    <col min="24" max="24" width="2.44140625" style="14" customWidth="1"/>
    <col min="25" max="25" width="9.44140625" style="14" bestFit="1" customWidth="1"/>
    <col min="26" max="26" width="9.33203125" style="14" bestFit="1" customWidth="1"/>
    <col min="27" max="27" width="9.44140625" style="14" bestFit="1" customWidth="1"/>
    <col min="28" max="28" width="2.44140625" style="14" customWidth="1"/>
    <col min="29" max="29" width="9.44140625" style="14" bestFit="1" customWidth="1"/>
    <col min="30" max="31" width="9.33203125" style="14" bestFit="1" customWidth="1"/>
    <col min="32" max="32" width="2.44140625" style="14" customWidth="1"/>
    <col min="33" max="33" width="9.44140625" style="14" bestFit="1" customWidth="1"/>
    <col min="34" max="34" width="9.33203125" style="14" bestFit="1" customWidth="1"/>
    <col min="35" max="35" width="9.44140625" style="14" bestFit="1" customWidth="1"/>
    <col min="36" max="36" width="2.44140625" style="14" customWidth="1"/>
    <col min="37" max="37" width="9.44140625" style="14" bestFit="1" customWidth="1"/>
    <col min="38" max="38" width="9.33203125" style="14" bestFit="1" customWidth="1"/>
    <col min="39" max="39" width="9.44140625" style="14" bestFit="1" customWidth="1"/>
    <col min="40" max="40" width="2.44140625" style="14" customWidth="1"/>
    <col min="41" max="42" width="9.33203125" style="14" bestFit="1" customWidth="1"/>
    <col min="43" max="43" width="9.44140625" style="15" bestFit="1" customWidth="1"/>
    <col min="44" max="44" width="2.44140625" style="14" customWidth="1"/>
    <col min="45" max="47" width="9.44140625" style="14" bestFit="1" customWidth="1"/>
    <col min="48" max="48" width="2.44140625" style="14" customWidth="1"/>
    <col min="49" max="50" width="9.33203125" style="14" bestFit="1" customWidth="1"/>
    <col min="51" max="51" width="9.44140625" style="14" bestFit="1" customWidth="1"/>
    <col min="52" max="52" width="9.109375" style="14" hidden="1" customWidth="1"/>
    <col min="53" max="55" width="9.33203125" style="14" bestFit="1" customWidth="1"/>
    <col min="56" max="56" width="2" style="14" customWidth="1"/>
    <col min="57" max="57" width="9.44140625" style="14" bestFit="1" customWidth="1"/>
    <col min="58" max="59" width="9.33203125" style="14" bestFit="1" customWidth="1"/>
    <col min="60" max="60" width="2" style="14" customWidth="1"/>
    <col min="61" max="61" width="9.44140625" style="14" bestFit="1" customWidth="1"/>
    <col min="62" max="62" width="9.33203125" style="14" bestFit="1" customWidth="1"/>
    <col min="63" max="63" width="9.109375" style="14" customWidth="1"/>
    <col min="64" max="64" width="1.6640625" style="14" customWidth="1"/>
    <col min="65" max="67" width="9.33203125" style="14" customWidth="1"/>
    <col min="68" max="68" width="2" style="14" customWidth="1"/>
    <col min="69" max="71" width="9.109375" style="14"/>
    <col min="72" max="72" width="2.33203125" style="14" customWidth="1"/>
    <col min="73" max="73" width="9.44140625" style="14" bestFit="1" customWidth="1"/>
    <col min="74" max="75" width="9.21875" style="14" bestFit="1" customWidth="1"/>
    <col min="76" max="16384" width="9.109375" style="14"/>
  </cols>
  <sheetData>
    <row r="1" spans="1:75" s="5" customFormat="1" x14ac:dyDescent="0.25">
      <c r="B1" s="10"/>
      <c r="C1" s="10"/>
      <c r="D1" s="10"/>
      <c r="E1" s="10" t="s">
        <v>130</v>
      </c>
      <c r="F1" s="10"/>
      <c r="G1" s="10"/>
      <c r="H1" s="10"/>
      <c r="I1" s="10"/>
      <c r="Q1" s="10" t="str">
        <f>E1</f>
        <v>Willow Creek weir, cumulative weekly trapping totals, 2004-2020.</v>
      </c>
      <c r="AC1" s="10" t="str">
        <f>E1</f>
        <v>Willow Creek weir, cumulative weekly trapping totals, 2004-2020.</v>
      </c>
      <c r="AG1" s="14"/>
      <c r="AH1" s="14"/>
      <c r="AI1" s="14"/>
      <c r="AO1" s="10" t="str">
        <f>E1</f>
        <v>Willow Creek weir, cumulative weekly trapping totals, 2004-2020.</v>
      </c>
      <c r="AQ1" s="8"/>
      <c r="BA1" s="10" t="str">
        <f>E1</f>
        <v>Willow Creek weir, cumulative weekly trapping totals, 2004-2020.</v>
      </c>
      <c r="BC1" s="8"/>
    </row>
    <row r="2" spans="1:75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193">
        <v>2015</v>
      </c>
      <c r="AX2" s="193"/>
      <c r="AY2" s="193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193">
        <v>2018</v>
      </c>
      <c r="BJ2" s="193"/>
      <c r="BK2" s="193"/>
      <c r="BL2" s="15"/>
      <c r="BM2" s="191">
        <v>2019</v>
      </c>
      <c r="BN2" s="191"/>
      <c r="BO2" s="191"/>
      <c r="BQ2" s="191">
        <v>2020</v>
      </c>
      <c r="BR2" s="191"/>
      <c r="BS2" s="191"/>
      <c r="BU2" s="191">
        <v>2021</v>
      </c>
      <c r="BV2" s="191"/>
      <c r="BW2" s="191"/>
    </row>
    <row r="3" spans="1:75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</row>
    <row r="4" spans="1:75" x14ac:dyDescent="0.25">
      <c r="A4" s="15">
        <v>34</v>
      </c>
      <c r="B4" s="19">
        <v>40410</v>
      </c>
      <c r="C4" s="15" t="s">
        <v>70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5" x14ac:dyDescent="0.25">
      <c r="A5" s="15">
        <f t="shared" ref="A5:A20" si="0">A4+1</f>
        <v>35</v>
      </c>
      <c r="B5" s="19">
        <f t="shared" ref="B5:B20" si="1">B4+7</f>
        <v>40417</v>
      </c>
      <c r="C5" s="15" t="s">
        <v>70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2" t="s">
        <v>41</v>
      </c>
      <c r="BW5" s="124">
        <v>48</v>
      </c>
    </row>
    <row r="6" spans="1:75" x14ac:dyDescent="0.25">
      <c r="A6" s="15">
        <f t="shared" si="0"/>
        <v>36</v>
      </c>
      <c r="B6" s="19">
        <f t="shared" si="1"/>
        <v>40424</v>
      </c>
      <c r="C6" s="15" t="s">
        <v>70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2" t="s">
        <v>41</v>
      </c>
      <c r="BW6" s="124">
        <v>48</v>
      </c>
    </row>
    <row r="7" spans="1:75" x14ac:dyDescent="0.25">
      <c r="A7" s="15">
        <f t="shared" si="0"/>
        <v>37</v>
      </c>
      <c r="B7" s="19">
        <f t="shared" si="1"/>
        <v>40431</v>
      </c>
      <c r="C7" s="15" t="s">
        <v>70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5" x14ac:dyDescent="0.25">
      <c r="A8" s="15">
        <f t="shared" si="0"/>
        <v>38</v>
      </c>
      <c r="B8" s="19">
        <f t="shared" si="1"/>
        <v>40438</v>
      </c>
      <c r="C8" s="15" t="s">
        <v>70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</row>
    <row r="9" spans="1:75" x14ac:dyDescent="0.25">
      <c r="A9" s="15">
        <f t="shared" si="0"/>
        <v>39</v>
      </c>
      <c r="B9" s="19">
        <f t="shared" si="1"/>
        <v>40445</v>
      </c>
      <c r="C9" s="15" t="s">
        <v>70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</row>
    <row r="10" spans="1:75" x14ac:dyDescent="0.25">
      <c r="A10" s="15">
        <f t="shared" si="0"/>
        <v>40</v>
      </c>
      <c r="B10" s="19">
        <f t="shared" si="1"/>
        <v>40452</v>
      </c>
      <c r="C10" s="15" t="s">
        <v>70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</row>
    <row r="11" spans="1:75" x14ac:dyDescent="0.25">
      <c r="A11" s="15">
        <f t="shared" si="0"/>
        <v>41</v>
      </c>
      <c r="B11" s="19">
        <f t="shared" si="1"/>
        <v>40459</v>
      </c>
      <c r="C11" s="15" t="s">
        <v>70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</row>
    <row r="12" spans="1:75" ht="13.8" thickBot="1" x14ac:dyDescent="0.3">
      <c r="A12" s="15">
        <f t="shared" si="0"/>
        <v>42</v>
      </c>
      <c r="B12" s="19">
        <f t="shared" si="1"/>
        <v>40466</v>
      </c>
      <c r="C12" s="15" t="s">
        <v>70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</row>
    <row r="13" spans="1:75" x14ac:dyDescent="0.25">
      <c r="A13" s="15">
        <f t="shared" si="0"/>
        <v>43</v>
      </c>
      <c r="B13" s="19">
        <f t="shared" si="1"/>
        <v>40473</v>
      </c>
      <c r="C13" s="15" t="s">
        <v>70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155</v>
      </c>
      <c r="BV13" s="15"/>
      <c r="BW13" s="15"/>
    </row>
    <row r="14" spans="1:75" ht="13.8" thickBot="1" x14ac:dyDescent="0.3">
      <c r="A14" s="15">
        <f t="shared" si="0"/>
        <v>44</v>
      </c>
      <c r="B14" s="19">
        <f t="shared" si="1"/>
        <v>40480</v>
      </c>
      <c r="C14" s="15" t="s">
        <v>70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</row>
    <row r="15" spans="1:75" ht="13.8" thickBot="1" x14ac:dyDescent="0.3">
      <c r="A15" s="15">
        <f t="shared" si="0"/>
        <v>45</v>
      </c>
      <c r="B15" s="19">
        <f t="shared" si="1"/>
        <v>40487</v>
      </c>
      <c r="C15" s="15" t="s">
        <v>70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</row>
    <row r="16" spans="1:75" ht="13.8" thickBot="1" x14ac:dyDescent="0.3">
      <c r="A16" s="15">
        <f t="shared" si="0"/>
        <v>46</v>
      </c>
      <c r="B16" s="19">
        <f t="shared" si="1"/>
        <v>40494</v>
      </c>
      <c r="C16" s="15" t="s">
        <v>70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72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</row>
    <row r="17" spans="1:71" ht="13.8" thickBot="1" x14ac:dyDescent="0.3">
      <c r="A17" s="15">
        <f t="shared" si="0"/>
        <v>47</v>
      </c>
      <c r="B17" s="19">
        <f t="shared" si="1"/>
        <v>40501</v>
      </c>
      <c r="C17" s="15" t="s">
        <v>70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73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8" thickBot="1" x14ac:dyDescent="0.3">
      <c r="A18" s="15">
        <f t="shared" si="0"/>
        <v>48</v>
      </c>
      <c r="B18" s="19">
        <f t="shared" si="1"/>
        <v>40508</v>
      </c>
      <c r="C18" s="15" t="s">
        <v>70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74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8" thickBot="1" x14ac:dyDescent="0.3">
      <c r="A19" s="15">
        <f t="shared" si="0"/>
        <v>49</v>
      </c>
      <c r="B19" s="19">
        <f t="shared" si="1"/>
        <v>40515</v>
      </c>
      <c r="C19" s="15" t="s">
        <v>70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x14ac:dyDescent="0.25">
      <c r="A20" s="15">
        <f t="shared" si="0"/>
        <v>50</v>
      </c>
      <c r="B20" s="19">
        <f t="shared" si="1"/>
        <v>40522</v>
      </c>
      <c r="C20" s="15" t="s">
        <v>70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x14ac:dyDescent="0.25">
      <c r="AO21" s="15"/>
      <c r="AP21" s="8"/>
      <c r="AQ21" s="8"/>
      <c r="BA21" s="36" t="s">
        <v>71</v>
      </c>
      <c r="BB21" s="8"/>
      <c r="BC21" s="8"/>
    </row>
    <row r="22" spans="1:71" x14ac:dyDescent="0.25">
      <c r="AO22" s="8"/>
      <c r="AP22" s="8"/>
      <c r="AQ22" s="8"/>
      <c r="BA22" s="8"/>
      <c r="BB22" s="8"/>
      <c r="BC22" s="8"/>
    </row>
    <row r="23" spans="1:71" x14ac:dyDescent="0.25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x14ac:dyDescent="0.25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x14ac:dyDescent="0.25">
      <c r="A39" s="15"/>
      <c r="B39" s="19"/>
      <c r="C39" s="15"/>
      <c r="D39" s="19"/>
      <c r="E39" s="21"/>
      <c r="G39" s="9"/>
    </row>
    <row r="40" spans="1:7" x14ac:dyDescent="0.25">
      <c r="A40" s="15"/>
      <c r="B40" s="19"/>
      <c r="C40" s="15"/>
      <c r="D40" s="19"/>
      <c r="E40" s="9"/>
    </row>
  </sheetData>
  <mergeCells count="5"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W38"/>
  <sheetViews>
    <sheetView topLeftCell="BI1" zoomScale="130" zoomScaleNormal="130" workbookViewId="0">
      <pane ySplit="1710" topLeftCell="A20" activePane="bottomLeft"/>
      <selection activeCell="E2" sqref="E2:O2"/>
      <selection pane="bottomLeft" activeCell="BR42" sqref="BR42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  <col min="72" max="72" width="5.21875" customWidth="1"/>
    <col min="73" max="73" width="9.5546875" bestFit="1" customWidth="1"/>
    <col min="74" max="74" width="9.44140625" bestFit="1" customWidth="1"/>
    <col min="75" max="75" width="9" bestFit="1" customWidth="1"/>
  </cols>
  <sheetData>
    <row r="1" spans="1:75" s="59" customFormat="1" x14ac:dyDescent="0.25">
      <c r="B1" s="60"/>
      <c r="C1" s="60"/>
      <c r="D1" s="60"/>
      <c r="E1" s="60" t="s">
        <v>158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2004-2021.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2004-2021.</v>
      </c>
      <c r="AD1" s="61"/>
      <c r="AE1" s="61"/>
      <c r="AI1" s="62"/>
      <c r="AO1" s="60" t="str">
        <f>E1</f>
        <v>Trinity River Hatchery, cumulative weekly trapping totals, 2004-2021.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2004-2021.</v>
      </c>
      <c r="BB1" s="61"/>
      <c r="BC1" s="61"/>
      <c r="BD1" s="61"/>
      <c r="BE1" s="62"/>
      <c r="BF1" s="62"/>
      <c r="BG1" s="62"/>
      <c r="BH1" s="62"/>
    </row>
    <row r="2" spans="1:75" s="59" customFormat="1" x14ac:dyDescent="0.25">
      <c r="B2" s="63"/>
      <c r="C2" s="63"/>
      <c r="D2" s="63"/>
      <c r="E2" s="198" t="s">
        <v>68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64"/>
      <c r="Q2" s="198" t="s">
        <v>68</v>
      </c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65"/>
      <c r="AC2" s="198" t="s">
        <v>68</v>
      </c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O2" s="199" t="s">
        <v>68</v>
      </c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BE2" s="62"/>
      <c r="BF2" s="62"/>
      <c r="BG2" s="62"/>
      <c r="BH2" s="62"/>
    </row>
    <row r="3" spans="1:75" s="5" customFormat="1" x14ac:dyDescent="0.25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73"/>
      <c r="BV3" s="28">
        <v>2021</v>
      </c>
      <c r="BW3" s="174"/>
    </row>
    <row r="4" spans="1:75" s="5" customFormat="1" x14ac:dyDescent="0.25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8" t="s">
        <v>17</v>
      </c>
      <c r="BV4" s="22" t="s">
        <v>18</v>
      </c>
      <c r="BW4" s="57" t="s">
        <v>19</v>
      </c>
    </row>
    <row r="5" spans="1:75" x14ac:dyDescent="0.25">
      <c r="A5" s="1">
        <v>34</v>
      </c>
      <c r="B5" s="3">
        <v>40410</v>
      </c>
      <c r="C5" s="15" t="s">
        <v>70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5"/>
      <c r="BV5" s="1"/>
      <c r="BW5" s="51"/>
    </row>
    <row r="6" spans="1:75" x14ac:dyDescent="0.25">
      <c r="A6" s="1">
        <f t="shared" ref="A6:A23" si="0">A5+1</f>
        <v>35</v>
      </c>
      <c r="B6" s="3">
        <f t="shared" ref="B6:B18" si="1">B5+7</f>
        <v>40417</v>
      </c>
      <c r="C6" s="15" t="s">
        <v>70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5"/>
      <c r="BV6" s="1"/>
      <c r="BW6" s="51"/>
    </row>
    <row r="7" spans="1:75" x14ac:dyDescent="0.25">
      <c r="A7" s="1">
        <f t="shared" si="0"/>
        <v>36</v>
      </c>
      <c r="B7" s="3">
        <f t="shared" si="1"/>
        <v>40424</v>
      </c>
      <c r="C7" s="15" t="s">
        <v>70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9">
        <v>124</v>
      </c>
      <c r="BV7" s="146">
        <v>0</v>
      </c>
      <c r="BW7" s="180">
        <v>1</v>
      </c>
    </row>
    <row r="8" spans="1:75" x14ac:dyDescent="0.25">
      <c r="A8" s="1">
        <f t="shared" si="0"/>
        <v>37</v>
      </c>
      <c r="B8" s="3">
        <f t="shared" si="1"/>
        <v>40431</v>
      </c>
      <c r="C8" s="15" t="s">
        <v>70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9">
        <v>665</v>
      </c>
      <c r="BV8" s="146">
        <v>0</v>
      </c>
      <c r="BW8" s="180">
        <v>4</v>
      </c>
    </row>
    <row r="9" spans="1:75" x14ac:dyDescent="0.25">
      <c r="A9" s="1">
        <f t="shared" si="0"/>
        <v>38</v>
      </c>
      <c r="B9" s="3">
        <f t="shared" si="1"/>
        <v>40438</v>
      </c>
      <c r="C9" s="15" t="s">
        <v>70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9">
        <v>1214</v>
      </c>
      <c r="BV9" s="146">
        <v>0</v>
      </c>
      <c r="BW9" s="180">
        <v>8</v>
      </c>
    </row>
    <row r="10" spans="1:75" x14ac:dyDescent="0.25">
      <c r="A10" s="1">
        <f t="shared" si="0"/>
        <v>39</v>
      </c>
      <c r="B10" s="3">
        <f t="shared" si="1"/>
        <v>40445</v>
      </c>
      <c r="C10" s="15" t="s">
        <v>70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9">
        <v>1654</v>
      </c>
      <c r="BV10" s="146">
        <v>0</v>
      </c>
      <c r="BW10" s="180">
        <v>10</v>
      </c>
    </row>
    <row r="11" spans="1:75" ht="16.2" thickBot="1" x14ac:dyDescent="0.3">
      <c r="A11" s="1">
        <f t="shared" si="0"/>
        <v>40</v>
      </c>
      <c r="B11" s="3">
        <f t="shared" si="1"/>
        <v>40452</v>
      </c>
      <c r="C11" s="15" t="s">
        <v>70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67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85</v>
      </c>
      <c r="BF11" s="1">
        <v>0</v>
      </c>
      <c r="BG11" s="70">
        <v>4</v>
      </c>
      <c r="BI11" s="8" t="s">
        <v>110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47" t="s">
        <v>156</v>
      </c>
      <c r="BV11" s="146">
        <v>0</v>
      </c>
      <c r="BW11" s="180">
        <v>13</v>
      </c>
    </row>
    <row r="12" spans="1:75" ht="14.25" customHeight="1" x14ac:dyDescent="0.25">
      <c r="A12" s="1">
        <f t="shared" si="0"/>
        <v>41</v>
      </c>
      <c r="B12" s="3">
        <f t="shared" si="1"/>
        <v>40459</v>
      </c>
      <c r="C12" s="15" t="s">
        <v>70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84</v>
      </c>
      <c r="AX12" s="4"/>
      <c r="AY12" s="4"/>
      <c r="BA12" s="26" t="s">
        <v>83</v>
      </c>
      <c r="BB12" s="4"/>
      <c r="BC12" s="4"/>
      <c r="BD12" s="53"/>
      <c r="BE12" s="209" t="s">
        <v>78</v>
      </c>
      <c r="BF12" s="204"/>
      <c r="BG12" s="210"/>
      <c r="BH12" s="135"/>
      <c r="BI12" s="203" t="s">
        <v>78</v>
      </c>
      <c r="BJ12" s="204"/>
      <c r="BK12" s="205"/>
      <c r="BM12" s="138" t="s">
        <v>116</v>
      </c>
      <c r="BN12" s="137">
        <v>0</v>
      </c>
      <c r="BO12" s="145">
        <v>7</v>
      </c>
      <c r="BQ12" s="147" t="s">
        <v>127</v>
      </c>
      <c r="BR12" s="143">
        <v>0</v>
      </c>
      <c r="BS12" s="154">
        <v>3</v>
      </c>
      <c r="BU12" s="179"/>
      <c r="BV12" s="148"/>
      <c r="BW12" s="180"/>
    </row>
    <row r="13" spans="1:75" ht="13.5" customHeight="1" thickBot="1" x14ac:dyDescent="0.3">
      <c r="A13" s="1">
        <f t="shared" si="0"/>
        <v>42</v>
      </c>
      <c r="B13" s="3">
        <f t="shared" si="1"/>
        <v>40466</v>
      </c>
      <c r="C13" s="15" t="s">
        <v>70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07"/>
      <c r="BF13" s="207"/>
      <c r="BG13" s="211"/>
      <c r="BH13" s="135"/>
      <c r="BI13" s="206"/>
      <c r="BJ13" s="207"/>
      <c r="BK13" s="208"/>
      <c r="BM13" s="200" t="s">
        <v>117</v>
      </c>
      <c r="BN13" s="201"/>
      <c r="BO13" s="202"/>
      <c r="BQ13" s="200" t="s">
        <v>117</v>
      </c>
      <c r="BR13" s="201"/>
      <c r="BS13" s="202"/>
      <c r="BU13" s="195" t="s">
        <v>117</v>
      </c>
      <c r="BV13" s="196"/>
      <c r="BW13" s="197"/>
    </row>
    <row r="14" spans="1:75" x14ac:dyDescent="0.25">
      <c r="A14" s="1">
        <f t="shared" si="0"/>
        <v>43</v>
      </c>
      <c r="B14" s="3">
        <f t="shared" si="1"/>
        <v>40473</v>
      </c>
      <c r="C14" s="15" t="s">
        <v>70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9">
        <v>456</v>
      </c>
      <c r="BV14" s="148">
        <v>24</v>
      </c>
      <c r="BW14" s="180">
        <v>105</v>
      </c>
    </row>
    <row r="15" spans="1:75" x14ac:dyDescent="0.25">
      <c r="A15" s="1">
        <f t="shared" si="0"/>
        <v>44</v>
      </c>
      <c r="B15" s="3">
        <f t="shared" si="1"/>
        <v>40480</v>
      </c>
      <c r="C15" s="15" t="s">
        <v>70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9">
        <v>1821</v>
      </c>
      <c r="BV15" s="148">
        <v>111</v>
      </c>
      <c r="BW15" s="180">
        <v>212</v>
      </c>
    </row>
    <row r="16" spans="1:75" x14ac:dyDescent="0.25">
      <c r="A16" s="1">
        <f t="shared" si="0"/>
        <v>45</v>
      </c>
      <c r="B16" s="3">
        <f t="shared" si="1"/>
        <v>40487</v>
      </c>
      <c r="C16" s="15" t="s">
        <v>70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9">
        <v>2841</v>
      </c>
      <c r="BV16" s="148">
        <v>235</v>
      </c>
      <c r="BW16" s="180">
        <v>252</v>
      </c>
    </row>
    <row r="17" spans="1:75" x14ac:dyDescent="0.25">
      <c r="A17" s="1">
        <f t="shared" si="0"/>
        <v>46</v>
      </c>
      <c r="B17" s="3">
        <f t="shared" si="1"/>
        <v>40494</v>
      </c>
      <c r="C17" s="15" t="s">
        <v>70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9">
        <v>4825</v>
      </c>
      <c r="BV17" s="148">
        <v>748</v>
      </c>
      <c r="BW17" s="180">
        <v>266</v>
      </c>
    </row>
    <row r="18" spans="1:75" x14ac:dyDescent="0.25">
      <c r="A18" s="1">
        <f t="shared" si="0"/>
        <v>47</v>
      </c>
      <c r="B18" s="3">
        <f t="shared" si="1"/>
        <v>40501</v>
      </c>
      <c r="C18" s="15" t="s">
        <v>70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9">
        <v>5719</v>
      </c>
      <c r="BV18" s="148">
        <v>1133</v>
      </c>
      <c r="BW18" s="180">
        <v>337</v>
      </c>
    </row>
    <row r="19" spans="1:75" x14ac:dyDescent="0.25">
      <c r="A19" s="1">
        <f t="shared" si="0"/>
        <v>48</v>
      </c>
      <c r="B19" s="3">
        <f>B18+7</f>
        <v>40508</v>
      </c>
      <c r="C19" s="15" t="s">
        <v>70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9">
        <v>5950</v>
      </c>
      <c r="BV19" s="148">
        <v>1508</v>
      </c>
      <c r="BW19" s="180">
        <v>418</v>
      </c>
    </row>
    <row r="20" spans="1:75" x14ac:dyDescent="0.25">
      <c r="A20" s="1">
        <f t="shared" si="0"/>
        <v>49</v>
      </c>
      <c r="B20" s="3">
        <f>B19+7</f>
        <v>40515</v>
      </c>
      <c r="C20" s="15" t="s">
        <v>70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9">
        <v>5958</v>
      </c>
      <c r="BV20" s="148">
        <v>1842</v>
      </c>
      <c r="BW20" s="180">
        <v>418</v>
      </c>
    </row>
    <row r="21" spans="1:75" ht="15.6" x14ac:dyDescent="0.25">
      <c r="A21" s="1">
        <f t="shared" si="0"/>
        <v>50</v>
      </c>
      <c r="B21" s="3">
        <f>B20+7</f>
        <v>40522</v>
      </c>
      <c r="C21" s="15" t="s">
        <v>70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87</v>
      </c>
      <c r="AT21" s="4">
        <v>3267</v>
      </c>
      <c r="AU21" s="1">
        <v>1653</v>
      </c>
      <c r="AV21" s="51"/>
      <c r="AW21" s="26" t="s">
        <v>86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9">
        <v>5966</v>
      </c>
      <c r="BV21" s="148">
        <v>2265</v>
      </c>
      <c r="BW21" s="180">
        <v>418</v>
      </c>
    </row>
    <row r="22" spans="1:75" ht="15.6" x14ac:dyDescent="0.25">
      <c r="A22" s="1">
        <f t="shared" si="0"/>
        <v>51</v>
      </c>
      <c r="B22" s="3">
        <f>B21+7</f>
        <v>40529</v>
      </c>
      <c r="C22" s="15" t="s">
        <v>70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111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9">
        <v>5957</v>
      </c>
      <c r="BV22" s="148">
        <v>2313</v>
      </c>
      <c r="BW22" s="180">
        <v>419</v>
      </c>
    </row>
    <row r="23" spans="1:75" ht="16.2" thickBot="1" x14ac:dyDescent="0.3">
      <c r="A23" s="1">
        <f t="shared" si="0"/>
        <v>52</v>
      </c>
      <c r="B23" s="3">
        <f>B22+7</f>
        <v>40536</v>
      </c>
      <c r="C23" s="15" t="s">
        <v>70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82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1">
        <v>745</v>
      </c>
      <c r="BK23" s="51">
        <v>847</v>
      </c>
      <c r="BM23" s="147" t="s">
        <v>118</v>
      </c>
      <c r="BN23" s="146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81" t="s">
        <v>157</v>
      </c>
      <c r="BV23" s="148">
        <v>2365</v>
      </c>
      <c r="BW23" s="180">
        <v>549</v>
      </c>
    </row>
    <row r="24" spans="1:75" x14ac:dyDescent="0.25">
      <c r="A24" s="1">
        <v>1</v>
      </c>
      <c r="B24" s="3">
        <v>40179</v>
      </c>
      <c r="C24" s="15" t="s">
        <v>70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9"/>
      <c r="BV24" s="148">
        <v>2366</v>
      </c>
      <c r="BW24" s="180">
        <v>604</v>
      </c>
    </row>
    <row r="25" spans="1:75" x14ac:dyDescent="0.25">
      <c r="A25" s="1">
        <v>2</v>
      </c>
      <c r="B25" s="3">
        <f>+B24+7</f>
        <v>40186</v>
      </c>
      <c r="C25" s="15" t="s">
        <v>70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128</v>
      </c>
      <c r="BR25" s="147">
        <v>2333</v>
      </c>
      <c r="BS25" s="154">
        <v>156</v>
      </c>
      <c r="BU25" s="179"/>
      <c r="BV25" s="130">
        <v>2383</v>
      </c>
      <c r="BW25" s="180">
        <v>688</v>
      </c>
    </row>
    <row r="26" spans="1:75" x14ac:dyDescent="0.25">
      <c r="A26" s="1">
        <v>3</v>
      </c>
      <c r="B26" s="3">
        <f t="shared" ref="B26:B35" si="3">+B25+7</f>
        <v>40193</v>
      </c>
      <c r="C26" s="15" t="s">
        <v>70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9"/>
      <c r="BV26" s="148"/>
      <c r="BW26" s="180">
        <v>779</v>
      </c>
    </row>
    <row r="27" spans="1:75" ht="15.6" x14ac:dyDescent="0.25">
      <c r="A27" s="1">
        <v>4</v>
      </c>
      <c r="B27" s="3">
        <f t="shared" si="3"/>
        <v>40200</v>
      </c>
      <c r="C27" s="15" t="s">
        <v>70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1">
        <v>420</v>
      </c>
      <c r="BG27" s="72">
        <v>1771</v>
      </c>
      <c r="BH27" s="4"/>
      <c r="BI27" s="8" t="s">
        <v>109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9"/>
      <c r="BV27" s="148"/>
      <c r="BW27" s="180">
        <v>886</v>
      </c>
    </row>
    <row r="28" spans="1:75" x14ac:dyDescent="0.25">
      <c r="A28" s="1">
        <v>5</v>
      </c>
      <c r="B28" s="3">
        <f t="shared" si="3"/>
        <v>40207</v>
      </c>
      <c r="C28" s="15" t="s">
        <v>70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9"/>
      <c r="BV28" s="148"/>
      <c r="BW28" s="180">
        <v>974</v>
      </c>
    </row>
    <row r="29" spans="1:75" x14ac:dyDescent="0.25">
      <c r="A29" s="1">
        <v>6</v>
      </c>
      <c r="B29" s="3">
        <f t="shared" si="3"/>
        <v>40214</v>
      </c>
      <c r="C29" s="15" t="s">
        <v>70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5"/>
      <c r="BV29" s="1"/>
      <c r="BW29" s="182">
        <v>1066</v>
      </c>
    </row>
    <row r="30" spans="1:75" x14ac:dyDescent="0.25">
      <c r="A30" s="1">
        <v>7</v>
      </c>
      <c r="B30" s="3">
        <f t="shared" si="3"/>
        <v>40221</v>
      </c>
      <c r="C30" s="15" t="s">
        <v>70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5"/>
      <c r="BV30" s="1"/>
      <c r="BW30" s="182">
        <v>1192</v>
      </c>
    </row>
    <row r="31" spans="1:75" x14ac:dyDescent="0.25">
      <c r="A31" s="1">
        <v>8</v>
      </c>
      <c r="B31" s="3">
        <f t="shared" si="3"/>
        <v>40228</v>
      </c>
      <c r="C31" s="15" t="s">
        <v>70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5"/>
      <c r="BV31" s="1"/>
      <c r="BW31" s="182">
        <v>1300</v>
      </c>
    </row>
    <row r="32" spans="1:75" x14ac:dyDescent="0.25">
      <c r="A32" s="1">
        <v>9</v>
      </c>
      <c r="B32" s="3">
        <f t="shared" si="3"/>
        <v>40235</v>
      </c>
      <c r="C32" s="15" t="s">
        <v>70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5"/>
      <c r="BV32" s="1"/>
      <c r="BW32" s="182">
        <v>1346</v>
      </c>
    </row>
    <row r="33" spans="1:75" ht="13.8" thickBot="1" x14ac:dyDescent="0.3">
      <c r="A33" s="1">
        <v>10</v>
      </c>
      <c r="B33" s="3">
        <f t="shared" si="3"/>
        <v>40242</v>
      </c>
      <c r="C33" s="15" t="s">
        <v>70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>
        <f>3353+1988</f>
        <v>5341</v>
      </c>
      <c r="AX33" s="4"/>
      <c r="AY33" s="26">
        <v>3272</v>
      </c>
      <c r="BA33" s="9">
        <f>BA22+BA11</f>
        <v>3650</v>
      </c>
      <c r="BB33" s="4"/>
      <c r="BC33" s="46">
        <v>1574</v>
      </c>
      <c r="BD33" s="55"/>
      <c r="BE33" s="48">
        <f>1379+5632</f>
        <v>7011</v>
      </c>
      <c r="BF33" s="30">
        <v>420</v>
      </c>
      <c r="BG33" s="74">
        <v>2049</v>
      </c>
      <c r="BH33" s="9"/>
      <c r="BI33" s="48">
        <f>2908+7613</f>
        <v>10521</v>
      </c>
      <c r="BJ33" s="30">
        <v>745</v>
      </c>
      <c r="BK33" s="140">
        <v>1897</v>
      </c>
      <c r="BM33" s="46">
        <v>6064</v>
      </c>
      <c r="BN33" s="30">
        <v>649</v>
      </c>
      <c r="BO33" s="149">
        <v>386</v>
      </c>
      <c r="BQ33" s="153">
        <f>7103+1260</f>
        <v>8363</v>
      </c>
      <c r="BR33" s="153">
        <v>2333</v>
      </c>
      <c r="BS33" s="155">
        <v>585</v>
      </c>
      <c r="BU33" s="176"/>
      <c r="BV33" s="177"/>
      <c r="BW33" s="183">
        <v>1433</v>
      </c>
    </row>
    <row r="34" spans="1:75" x14ac:dyDescent="0.25">
      <c r="A34" s="1">
        <v>11</v>
      </c>
      <c r="B34" s="3">
        <f t="shared" si="3"/>
        <v>40249</v>
      </c>
      <c r="C34" s="15" t="s">
        <v>70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5" x14ac:dyDescent="0.25">
      <c r="A35" s="1">
        <v>12</v>
      </c>
      <c r="B35" s="3">
        <f t="shared" si="3"/>
        <v>40256</v>
      </c>
      <c r="C35" s="15" t="s">
        <v>70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79</v>
      </c>
      <c r="BI35" s="14" t="s">
        <v>79</v>
      </c>
      <c r="BM35" s="14" t="s">
        <v>79</v>
      </c>
      <c r="BQ35" s="14" t="s">
        <v>79</v>
      </c>
      <c r="BU35" t="s">
        <v>79</v>
      </c>
    </row>
    <row r="36" spans="1:75" ht="13.2" customHeight="1" x14ac:dyDescent="0.25">
      <c r="U36" s="4"/>
      <c r="V36" s="4"/>
      <c r="AK36" s="194" t="s">
        <v>52</v>
      </c>
      <c r="AL36" s="194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80</v>
      </c>
      <c r="BI36" s="14" t="s">
        <v>80</v>
      </c>
      <c r="BM36" s="14" t="s">
        <v>80</v>
      </c>
      <c r="BQ36" s="14" t="s">
        <v>80</v>
      </c>
      <c r="BU36" t="s">
        <v>80</v>
      </c>
    </row>
    <row r="37" spans="1:75" x14ac:dyDescent="0.25">
      <c r="AK37" s="194"/>
      <c r="AL37" s="194"/>
      <c r="AV37" s="56"/>
      <c r="BD37" s="56"/>
      <c r="BQ37" s="14" t="s">
        <v>129</v>
      </c>
    </row>
    <row r="38" spans="1:75" x14ac:dyDescent="0.25">
      <c r="A38" s="5" t="s">
        <v>47</v>
      </c>
      <c r="AK38" s="194"/>
      <c r="AL38" s="194"/>
      <c r="AV38" s="56"/>
      <c r="BD38" s="56"/>
    </row>
  </sheetData>
  <mergeCells count="10"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Weir-2022</vt:lpstr>
      <vt:lpstr>TRH-2022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'TRH-2022'!Print_Area</vt:lpstr>
      <vt:lpstr>'WC Weir-2022'!Print_Area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2023-03-07T19:45:12Z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