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B1FE405F-D8F0-4BB2-B7C3-7792C184415C}" xr6:coauthVersionLast="47" xr6:coauthVersionMax="47" xr10:uidLastSave="{00000000-0000-0000-0000-000000000000}"/>
  <bookViews>
    <workbookView xWindow="-25320" yWindow="-4335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5" i="8" l="1"/>
  <c r="AL25" i="8"/>
  <c r="AM25" i="8"/>
  <c r="AK26" i="8"/>
  <c r="AL26" i="8"/>
  <c r="AM26" i="8"/>
  <c r="AK27" i="8"/>
  <c r="AL27" i="8"/>
  <c r="AM27" i="8"/>
  <c r="AK28" i="8"/>
  <c r="AL28" i="8"/>
  <c r="AM28" i="8"/>
  <c r="AK33" i="8"/>
  <c r="AL33" i="8"/>
  <c r="AM33" i="8"/>
  <c r="AK34" i="8"/>
  <c r="AL34" i="8"/>
  <c r="AM34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AA23" i="4" l="1"/>
  <c r="S9" i="4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Z20" i="4" s="1"/>
  <c r="K21" i="4"/>
  <c r="X21" i="4" s="1"/>
  <c r="L21" i="4"/>
  <c r="Z21" i="4" s="1"/>
  <c r="K22" i="4"/>
  <c r="L22" i="4"/>
  <c r="AA22" i="4" s="1"/>
  <c r="K23" i="4"/>
  <c r="L23" i="4"/>
  <c r="Z23" i="4" s="1"/>
  <c r="K24" i="4"/>
  <c r="L24" i="4"/>
  <c r="Z24" i="4" s="1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M32" i="8" l="1"/>
  <c r="AL32" i="8"/>
  <c r="AK32" i="8"/>
  <c r="AM31" i="8"/>
  <c r="AL31" i="8"/>
  <c r="AK31" i="8"/>
  <c r="AM30" i="8"/>
  <c r="AL30" i="8"/>
  <c r="AK30" i="8"/>
  <c r="AM29" i="8"/>
  <c r="AL29" i="8"/>
  <c r="AK29" i="8"/>
  <c r="AA24" i="4"/>
  <c r="AA20" i="4"/>
  <c r="AA21" i="4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AA9" i="4" s="1"/>
  <c r="K9" i="4"/>
  <c r="L8" i="4"/>
  <c r="AA8" i="4" s="1"/>
  <c r="K8" i="4"/>
  <c r="L7" i="4"/>
  <c r="AA7" i="4" s="1"/>
  <c r="K7" i="4"/>
  <c r="S8" i="4"/>
  <c r="S7" i="4"/>
  <c r="S6" i="4"/>
  <c r="S5" i="4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A30" i="4" l="1"/>
  <c r="Z30" i="4"/>
  <c r="Z13" i="4"/>
  <c r="AA13" i="4"/>
  <c r="Z29" i="4"/>
  <c r="AA29" i="4"/>
  <c r="Z25" i="4"/>
  <c r="AA25" i="4"/>
  <c r="Z16" i="4"/>
  <c r="AA16" i="4"/>
  <c r="AA26" i="4"/>
  <c r="Z26" i="4"/>
  <c r="Z12" i="4"/>
  <c r="AA12" i="4"/>
  <c r="Z28" i="4"/>
  <c r="AA28" i="4"/>
  <c r="Z19" i="4"/>
  <c r="AA19" i="4"/>
  <c r="Z15" i="4"/>
  <c r="AA15" i="4"/>
  <c r="Z41" i="4"/>
  <c r="Z17" i="4"/>
  <c r="AA17" i="4"/>
  <c r="AA31" i="4"/>
  <c r="Z31" i="4"/>
  <c r="AA27" i="4"/>
  <c r="Z27" i="4"/>
  <c r="AA18" i="4"/>
  <c r="Z18" i="4"/>
  <c r="AA14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<sst xmlns="http://schemas.openxmlformats.org/spreadsheetml/2006/main" count="629" uniqueCount="158">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</sst>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10" zoomScaleNormal="110" workbookViewId="0">
      <selection activeCell="AF32" sqref="AF32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137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73" t="s">
        <v>26</v>
      </c>
      <c r="AE2" s="173"/>
      <c r="AF2" s="173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76" t="s">
        <v>151</v>
      </c>
      <c r="L3" s="177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74"/>
      <c r="AE3" s="174"/>
      <c r="AF3" s="174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153</v>
      </c>
      <c r="AL4" s="37" t="s">
        <v>154</v>
      </c>
      <c r="AM4" s="37" t="s">
        <v>155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143</v>
      </c>
      <c r="F36" s="38"/>
      <c r="G36" s="38">
        <f>SUM(G5:G34)</f>
        <v>126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2955</v>
      </c>
      <c r="L36" s="38">
        <f t="shared" si="60"/>
        <v>156</v>
      </c>
      <c r="M36" s="165">
        <f t="shared" si="60"/>
        <v>3193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227</v>
      </c>
      <c r="S36" s="38">
        <f t="shared" si="60"/>
        <v>205</v>
      </c>
      <c r="T36" s="38">
        <f t="shared" si="60"/>
        <v>240</v>
      </c>
      <c r="U36" s="38">
        <f t="shared" si="60"/>
        <v>215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3676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136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138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75" t="s">
        <v>139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A29" sqref="A29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140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78" t="s">
        <v>119</v>
      </c>
      <c r="AF3" s="178" t="s">
        <v>120</v>
      </c>
      <c r="AG3" s="178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133</v>
      </c>
      <c r="M4" s="13" t="s">
        <v>30</v>
      </c>
      <c r="N4" s="13" t="s">
        <v>156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78"/>
      <c r="AF4" s="178"/>
      <c r="AG4" s="178"/>
      <c r="AH4" s="5" t="s">
        <v>135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143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136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141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3" zoomScale="130" zoomScaleNormal="130" workbookViewId="0">
      <selection activeCell="W14" sqref="W14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146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79" t="s">
        <v>19</v>
      </c>
      <c r="V2" s="179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134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>
        <f t="shared" ref="AA5" si="2">M5/L5</f>
        <v>0</v>
      </c>
      <c r="AB5" s="150">
        <f>V5/U5</f>
        <v>1</v>
      </c>
    </row>
    <row r="6" spans="1:28" x14ac:dyDescent="0.25">
      <c r="A6" s="15">
        <v>37</v>
      </c>
      <c r="C6" s="19">
        <f t="shared" ref="C6:C9" si="3">C5+7</f>
        <v>38240</v>
      </c>
      <c r="D6" s="18" t="s">
        <v>41</v>
      </c>
      <c r="E6" s="19">
        <f t="shared" ref="E6:E9" si="4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5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6">U6+R6+K6</f>
        <v>775</v>
      </c>
      <c r="Z6" s="150">
        <f t="shared" ref="Z6:Z31" si="7">L6/K6</f>
        <v>9.9483204134366926E-2</v>
      </c>
      <c r="AA6" s="150">
        <f t="shared" ref="AA6:AA31" si="8">M6/L6</f>
        <v>0</v>
      </c>
      <c r="AB6" s="150">
        <f t="shared" ref="AB6:AB31" si="9">V6/U6</f>
        <v>1</v>
      </c>
    </row>
    <row r="7" spans="1:28" x14ac:dyDescent="0.25">
      <c r="A7" s="15">
        <v>38</v>
      </c>
      <c r="C7" s="19">
        <f t="shared" si="3"/>
        <v>38247</v>
      </c>
      <c r="D7" s="18" t="s">
        <v>41</v>
      </c>
      <c r="E7" s="19">
        <f t="shared" si="4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5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6"/>
        <v>1835</v>
      </c>
      <c r="Z7" s="150">
        <f t="shared" si="7"/>
        <v>6.3794983642311884E-2</v>
      </c>
      <c r="AA7" s="150">
        <f t="shared" si="8"/>
        <v>0</v>
      </c>
      <c r="AB7" s="150">
        <f t="shared" si="9"/>
        <v>1</v>
      </c>
    </row>
    <row r="8" spans="1:28" x14ac:dyDescent="0.25">
      <c r="A8" s="15">
        <v>39</v>
      </c>
      <c r="C8" s="19">
        <f t="shared" si="3"/>
        <v>38254</v>
      </c>
      <c r="D8" s="18" t="s">
        <v>41</v>
      </c>
      <c r="E8" s="19">
        <f t="shared" si="4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5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6"/>
        <v>829</v>
      </c>
      <c r="Z8" s="150">
        <f t="shared" si="7"/>
        <v>3.4271725826193387E-2</v>
      </c>
      <c r="AA8" s="150">
        <f t="shared" si="8"/>
        <v>0</v>
      </c>
      <c r="AB8" s="150">
        <f t="shared" si="9"/>
        <v>1</v>
      </c>
    </row>
    <row r="9" spans="1:28" x14ac:dyDescent="0.25">
      <c r="A9" s="15">
        <v>40</v>
      </c>
      <c r="C9" s="19">
        <f t="shared" si="3"/>
        <v>38261</v>
      </c>
      <c r="D9" s="18" t="s">
        <v>41</v>
      </c>
      <c r="E9" s="19">
        <f t="shared" si="4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5"/>
        <v>1</v>
      </c>
      <c r="S9" s="8">
        <f t="shared" ref="S9" si="10">O9+Q9</f>
        <v>1</v>
      </c>
      <c r="T9" s="9"/>
      <c r="U9" s="9">
        <v>4</v>
      </c>
      <c r="V9" s="9">
        <v>3</v>
      </c>
      <c r="W9" s="4"/>
      <c r="X9" s="6">
        <f t="shared" si="6"/>
        <v>506</v>
      </c>
      <c r="Z9" s="150">
        <f t="shared" si="7"/>
        <v>5.1896207584830337E-2</v>
      </c>
      <c r="AA9" s="150">
        <f t="shared" si="8"/>
        <v>0</v>
      </c>
      <c r="AB9" s="150">
        <f t="shared" si="9"/>
        <v>0.75</v>
      </c>
    </row>
    <row r="10" spans="1:28" x14ac:dyDescent="0.25">
      <c r="A10" s="5" t="s">
        <v>145</v>
      </c>
      <c r="B10" s="5"/>
      <c r="C10" s="5"/>
      <c r="D10" s="5"/>
      <c r="E10" s="5"/>
      <c r="F10" s="5"/>
      <c r="G10" s="9">
        <f t="shared" ref="G10:L10" si="11">SUM(G5:G9)</f>
        <v>389</v>
      </c>
      <c r="H10" s="9">
        <f t="shared" si="11"/>
        <v>21</v>
      </c>
      <c r="I10" s="9">
        <f t="shared" si="11"/>
        <v>3763</v>
      </c>
      <c r="J10" s="9">
        <f t="shared" si="11"/>
        <v>244</v>
      </c>
      <c r="K10" s="9">
        <f t="shared" si="11"/>
        <v>4152</v>
      </c>
      <c r="L10" s="9">
        <f t="shared" si="11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7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2">N12+P12</f>
        <v>3</v>
      </c>
      <c r="S12" s="9">
        <f t="shared" si="12"/>
        <v>3</v>
      </c>
      <c r="T12" s="4"/>
      <c r="U12" s="9">
        <v>10</v>
      </c>
      <c r="V12" s="8">
        <v>9</v>
      </c>
      <c r="W12" s="4"/>
      <c r="X12" s="6">
        <f t="shared" ref="X12:X31" si="13">U12+R12+K12</f>
        <v>584</v>
      </c>
      <c r="Z12" s="150">
        <f t="shared" si="7"/>
        <v>0.15411558669001751</v>
      </c>
      <c r="AA12" s="150">
        <f t="shared" si="8"/>
        <v>0</v>
      </c>
      <c r="AB12" s="150">
        <f t="shared" si="9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4">G13+I13</f>
        <v>1220</v>
      </c>
      <c r="L13" s="9">
        <f t="shared" ref="L13:L31" si="15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2"/>
        <v>55</v>
      </c>
      <c r="S13" s="9">
        <f t="shared" si="12"/>
        <v>50</v>
      </c>
      <c r="T13" s="4"/>
      <c r="U13" s="9">
        <v>2</v>
      </c>
      <c r="V13" s="9">
        <v>2</v>
      </c>
      <c r="W13" s="4"/>
      <c r="X13" s="6">
        <f t="shared" si="13"/>
        <v>1277</v>
      </c>
      <c r="Z13" s="150">
        <f t="shared" si="7"/>
        <v>0.1</v>
      </c>
      <c r="AA13" s="150">
        <f t="shared" si="8"/>
        <v>0</v>
      </c>
      <c r="AB13" s="150">
        <f t="shared" si="9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4"/>
        <v>555</v>
      </c>
      <c r="L14" s="9">
        <f t="shared" si="15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2"/>
        <v>101</v>
      </c>
      <c r="S14" s="9">
        <f t="shared" si="12"/>
        <v>87</v>
      </c>
      <c r="T14" s="4"/>
      <c r="U14" s="9">
        <v>2</v>
      </c>
      <c r="V14" s="9">
        <v>1</v>
      </c>
      <c r="W14" s="4"/>
      <c r="X14" s="6">
        <f t="shared" si="13"/>
        <v>658</v>
      </c>
      <c r="Z14" s="150">
        <f t="shared" si="7"/>
        <v>0.13873873873873874</v>
      </c>
      <c r="AA14" s="150">
        <f t="shared" si="8"/>
        <v>0</v>
      </c>
      <c r="AB14" s="150">
        <f t="shared" si="9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4"/>
        <v>0</v>
      </c>
      <c r="L15" s="9">
        <f t="shared" si="15"/>
        <v>0</v>
      </c>
      <c r="M15" s="114"/>
      <c r="N15" s="9"/>
      <c r="O15" s="9"/>
      <c r="P15" s="9"/>
      <c r="Q15" s="9"/>
      <c r="R15" s="9">
        <f t="shared" ref="R15:R29" si="16">N15+P15</f>
        <v>0</v>
      </c>
      <c r="S15" s="9">
        <f t="shared" si="12"/>
        <v>0</v>
      </c>
      <c r="T15" s="4"/>
      <c r="U15" s="9"/>
      <c r="V15" s="9"/>
      <c r="W15" s="4"/>
      <c r="X15" s="6">
        <f t="shared" si="13"/>
        <v>0</v>
      </c>
      <c r="Z15" s="150" t="e">
        <f t="shared" si="7"/>
        <v>#DIV/0!</v>
      </c>
      <c r="AA15" s="150" t="e">
        <f t="shared" si="8"/>
        <v>#DIV/0!</v>
      </c>
      <c r="AB15" s="150" t="e">
        <f t="shared" si="9"/>
        <v>#DIV/0!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4"/>
        <v>0</v>
      </c>
      <c r="L16" s="9">
        <f t="shared" si="15"/>
        <v>0</v>
      </c>
      <c r="M16" s="107"/>
      <c r="N16" s="9"/>
      <c r="O16" s="9"/>
      <c r="P16" s="9"/>
      <c r="Q16" s="9"/>
      <c r="R16" s="9">
        <f t="shared" si="16"/>
        <v>0</v>
      </c>
      <c r="S16" s="9">
        <f t="shared" si="12"/>
        <v>0</v>
      </c>
      <c r="T16" s="9"/>
      <c r="U16" s="9"/>
      <c r="V16" s="9"/>
      <c r="W16" s="4"/>
      <c r="X16" s="6">
        <f t="shared" si="13"/>
        <v>0</v>
      </c>
      <c r="Z16" s="150" t="e">
        <f t="shared" si="7"/>
        <v>#DIV/0!</v>
      </c>
      <c r="AA16" s="150" t="e">
        <f t="shared" si="8"/>
        <v>#DIV/0!</v>
      </c>
      <c r="AB16" s="150" t="e">
        <f t="shared" si="9"/>
        <v>#DIV/0!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4"/>
        <v>0</v>
      </c>
      <c r="L17" s="9">
        <f t="shared" si="15"/>
        <v>0</v>
      </c>
      <c r="M17" s="107"/>
      <c r="N17" s="9"/>
      <c r="O17" s="9"/>
      <c r="P17" s="9"/>
      <c r="Q17" s="9"/>
      <c r="R17" s="9">
        <f t="shared" si="16"/>
        <v>0</v>
      </c>
      <c r="S17" s="9">
        <f t="shared" si="12"/>
        <v>0</v>
      </c>
      <c r="T17" s="9"/>
      <c r="U17" s="9"/>
      <c r="V17" s="9"/>
      <c r="W17" s="4"/>
      <c r="X17" s="6">
        <f t="shared" si="13"/>
        <v>0</v>
      </c>
      <c r="Z17" s="150" t="e">
        <f t="shared" si="7"/>
        <v>#DIV/0!</v>
      </c>
      <c r="AA17" s="150" t="e">
        <f t="shared" si="8"/>
        <v>#DIV/0!</v>
      </c>
      <c r="AB17" s="150" t="e">
        <f t="shared" si="9"/>
        <v>#DIV/0!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4"/>
        <v>0</v>
      </c>
      <c r="L18" s="9">
        <f t="shared" si="15"/>
        <v>0</v>
      </c>
      <c r="M18" s="107"/>
      <c r="N18" s="9"/>
      <c r="O18" s="9"/>
      <c r="P18" s="9"/>
      <c r="Q18" s="9"/>
      <c r="R18" s="9">
        <f t="shared" si="16"/>
        <v>0</v>
      </c>
      <c r="S18" s="9">
        <f t="shared" si="12"/>
        <v>0</v>
      </c>
      <c r="T18" s="9"/>
      <c r="U18" s="9"/>
      <c r="V18" s="9"/>
      <c r="W18" s="4"/>
      <c r="X18" s="6">
        <f t="shared" si="13"/>
        <v>0</v>
      </c>
      <c r="Z18" s="150" t="e">
        <f t="shared" si="7"/>
        <v>#DIV/0!</v>
      </c>
      <c r="AA18" s="150" t="e">
        <f t="shared" si="8"/>
        <v>#DIV/0!</v>
      </c>
      <c r="AB18" s="150" t="e">
        <f t="shared" si="9"/>
        <v>#DIV/0!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4"/>
        <v>0</v>
      </c>
      <c r="L19" s="9">
        <f t="shared" si="15"/>
        <v>0</v>
      </c>
      <c r="M19" s="107"/>
      <c r="N19" s="9"/>
      <c r="O19" s="9"/>
      <c r="P19" s="9"/>
      <c r="Q19" s="9"/>
      <c r="R19" s="9">
        <f t="shared" si="16"/>
        <v>0</v>
      </c>
      <c r="S19" s="9">
        <f t="shared" si="12"/>
        <v>0</v>
      </c>
      <c r="T19" s="9"/>
      <c r="U19" s="9"/>
      <c r="V19" s="9"/>
      <c r="W19" s="4"/>
      <c r="X19" s="6">
        <f t="shared" si="13"/>
        <v>0</v>
      </c>
      <c r="Z19" s="150" t="e">
        <f t="shared" si="7"/>
        <v>#DIV/0!</v>
      </c>
      <c r="AA19" s="150" t="e">
        <f t="shared" si="8"/>
        <v>#DIV/0!</v>
      </c>
      <c r="AB19" s="150" t="e">
        <f t="shared" si="9"/>
        <v>#DIV/0!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7">G20+I20</f>
        <v>0</v>
      </c>
      <c r="L20" s="9">
        <f t="shared" ref="L20:L24" si="18">H20+J20</f>
        <v>0</v>
      </c>
      <c r="M20" s="107"/>
      <c r="N20" s="9"/>
      <c r="O20" s="9"/>
      <c r="P20" s="9"/>
      <c r="Q20" s="9"/>
      <c r="R20" s="9">
        <f t="shared" si="16"/>
        <v>0</v>
      </c>
      <c r="S20" s="9">
        <f t="shared" si="12"/>
        <v>0</v>
      </c>
      <c r="T20" s="9"/>
      <c r="U20" s="9"/>
      <c r="V20" s="9"/>
      <c r="W20" s="4"/>
      <c r="X20" s="6">
        <f t="shared" si="13"/>
        <v>0</v>
      </c>
      <c r="Z20" s="150" t="e">
        <f t="shared" si="7"/>
        <v>#DIV/0!</v>
      </c>
      <c r="AA20" s="150" t="e">
        <f t="shared" si="8"/>
        <v>#DIV/0!</v>
      </c>
      <c r="AB20" s="150" t="e">
        <f t="shared" si="9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7"/>
        <v>0</v>
      </c>
      <c r="L21" s="9">
        <f t="shared" si="18"/>
        <v>0</v>
      </c>
      <c r="M21" s="107"/>
      <c r="N21" s="151"/>
      <c r="O21" s="151"/>
      <c r="P21" s="151"/>
      <c r="Q21" s="151"/>
      <c r="R21" s="9">
        <f t="shared" ref="R21:R26" si="19">N21+P21</f>
        <v>0</v>
      </c>
      <c r="S21" s="9">
        <f t="shared" ref="S21:S26" si="20">O21+Q21</f>
        <v>0</v>
      </c>
      <c r="T21" s="9"/>
      <c r="U21" s="151"/>
      <c r="V21" s="151"/>
      <c r="W21" s="4"/>
      <c r="X21" s="6">
        <f t="shared" si="13"/>
        <v>0</v>
      </c>
      <c r="Z21" s="150" t="e">
        <f t="shared" si="7"/>
        <v>#DIV/0!</v>
      </c>
      <c r="AA21" s="150" t="e">
        <f t="shared" si="8"/>
        <v>#DIV/0!</v>
      </c>
      <c r="AB21" s="150" t="e">
        <f t="shared" si="9"/>
        <v>#DIV/0!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7"/>
        <v>0</v>
      </c>
      <c r="L22" s="9">
        <f t="shared" si="18"/>
        <v>0</v>
      </c>
      <c r="M22" s="107"/>
      <c r="N22" s="9"/>
      <c r="O22" s="9"/>
      <c r="P22" s="9"/>
      <c r="Q22" s="9"/>
      <c r="R22" s="9">
        <f t="shared" si="19"/>
        <v>0</v>
      </c>
      <c r="S22" s="9">
        <f t="shared" si="20"/>
        <v>0</v>
      </c>
      <c r="T22" s="9"/>
      <c r="U22" s="9"/>
      <c r="V22" s="9"/>
      <c r="W22" s="4"/>
      <c r="X22" s="6">
        <f t="shared" si="13"/>
        <v>0</v>
      </c>
      <c r="Z22" s="150" t="e">
        <f t="shared" si="7"/>
        <v>#DIV/0!</v>
      </c>
      <c r="AA22" s="150" t="e">
        <f t="shared" si="8"/>
        <v>#DIV/0!</v>
      </c>
      <c r="AB22" s="150" t="e">
        <f t="shared" si="9"/>
        <v>#DIV/0!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7"/>
        <v>0</v>
      </c>
      <c r="L23" s="9">
        <f t="shared" si="18"/>
        <v>0</v>
      </c>
      <c r="M23" s="107"/>
      <c r="N23" s="9"/>
      <c r="O23" s="9"/>
      <c r="P23" s="9"/>
      <c r="Q23" s="9"/>
      <c r="R23" s="9">
        <f t="shared" si="19"/>
        <v>0</v>
      </c>
      <c r="S23" s="9">
        <f t="shared" si="20"/>
        <v>0</v>
      </c>
      <c r="T23" s="9"/>
      <c r="U23" s="9"/>
      <c r="V23" s="9"/>
      <c r="W23" s="4"/>
      <c r="X23" s="6">
        <f t="shared" si="13"/>
        <v>0</v>
      </c>
      <c r="Z23" s="150" t="e">
        <f t="shared" si="7"/>
        <v>#DIV/0!</v>
      </c>
      <c r="AA23" s="150" t="e">
        <f t="shared" si="8"/>
        <v>#DIV/0!</v>
      </c>
      <c r="AB23" s="150" t="e">
        <f t="shared" si="9"/>
        <v>#DIV/0!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7"/>
        <v>0</v>
      </c>
      <c r="L24" s="9">
        <f t="shared" si="18"/>
        <v>0</v>
      </c>
      <c r="M24" s="107"/>
      <c r="N24" s="9"/>
      <c r="O24" s="9"/>
      <c r="P24" s="9"/>
      <c r="Q24" s="9"/>
      <c r="R24" s="9">
        <f t="shared" si="19"/>
        <v>0</v>
      </c>
      <c r="S24" s="9">
        <f t="shared" si="20"/>
        <v>0</v>
      </c>
      <c r="T24" s="9"/>
      <c r="U24" s="9"/>
      <c r="V24" s="9"/>
      <c r="W24" s="4"/>
      <c r="X24" s="6">
        <f t="shared" si="13"/>
        <v>0</v>
      </c>
      <c r="Z24" s="150" t="e">
        <f t="shared" si="7"/>
        <v>#DIV/0!</v>
      </c>
      <c r="AA24" s="150" t="e">
        <f t="shared" si="8"/>
        <v>#DIV/0!</v>
      </c>
      <c r="AB24" s="150" t="e">
        <f t="shared" si="9"/>
        <v>#DIV/0!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4"/>
        <v>0</v>
      </c>
      <c r="L25" s="9">
        <f t="shared" si="15"/>
        <v>0</v>
      </c>
      <c r="M25" s="114"/>
      <c r="N25" s="9"/>
      <c r="O25" s="9"/>
      <c r="P25" s="9"/>
      <c r="Q25" s="9"/>
      <c r="R25" s="9">
        <f t="shared" si="19"/>
        <v>0</v>
      </c>
      <c r="S25" s="9">
        <f t="shared" si="20"/>
        <v>0</v>
      </c>
      <c r="T25" s="4"/>
      <c r="U25" s="9"/>
      <c r="V25" s="9"/>
      <c r="W25" s="4"/>
      <c r="X25" s="6">
        <f t="shared" si="13"/>
        <v>0</v>
      </c>
      <c r="Z25" s="150" t="e">
        <f t="shared" si="7"/>
        <v>#DIV/0!</v>
      </c>
      <c r="AA25" s="150" t="e">
        <f t="shared" si="8"/>
        <v>#DIV/0!</v>
      </c>
      <c r="AB25" s="150" t="e">
        <f t="shared" si="9"/>
        <v>#DIV/0!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4"/>
        <v>0</v>
      </c>
      <c r="L26" s="9">
        <f t="shared" si="15"/>
        <v>0</v>
      </c>
      <c r="M26" s="114"/>
      <c r="N26" s="9"/>
      <c r="O26" s="9"/>
      <c r="P26" s="9"/>
      <c r="Q26" s="9"/>
      <c r="R26" s="9">
        <f t="shared" si="19"/>
        <v>0</v>
      </c>
      <c r="S26" s="9">
        <f t="shared" si="20"/>
        <v>0</v>
      </c>
      <c r="T26" s="4"/>
      <c r="U26" s="9"/>
      <c r="V26" s="9"/>
      <c r="W26" s="4"/>
      <c r="X26" s="6">
        <f t="shared" si="13"/>
        <v>0</v>
      </c>
      <c r="Z26" s="150" t="e">
        <f t="shared" si="7"/>
        <v>#DIV/0!</v>
      </c>
      <c r="AA26" s="150" t="e">
        <f t="shared" si="8"/>
        <v>#DIV/0!</v>
      </c>
      <c r="AB26" s="150" t="e">
        <f t="shared" si="9"/>
        <v>#DIV/0!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4"/>
        <v>0</v>
      </c>
      <c r="L27" s="9">
        <f t="shared" si="15"/>
        <v>0</v>
      </c>
      <c r="M27" s="114"/>
      <c r="N27" s="9"/>
      <c r="O27" s="9"/>
      <c r="P27" s="9"/>
      <c r="Q27" s="9"/>
      <c r="R27" s="9">
        <f t="shared" si="16"/>
        <v>0</v>
      </c>
      <c r="S27" s="9">
        <f t="shared" ref="S27:S28" si="21">O27+Q27</f>
        <v>0</v>
      </c>
      <c r="T27" s="4"/>
      <c r="U27" s="9"/>
      <c r="V27" s="9"/>
      <c r="W27" s="4"/>
      <c r="X27" s="6">
        <f t="shared" si="13"/>
        <v>0</v>
      </c>
      <c r="Z27" s="150" t="e">
        <f t="shared" si="7"/>
        <v>#DIV/0!</v>
      </c>
      <c r="AA27" s="150" t="e">
        <f t="shared" si="8"/>
        <v>#DIV/0!</v>
      </c>
      <c r="AB27" s="150" t="e">
        <f t="shared" si="9"/>
        <v>#DIV/0!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4"/>
        <v>0</v>
      </c>
      <c r="L28" s="9">
        <f t="shared" si="15"/>
        <v>0</v>
      </c>
      <c r="M28" s="114"/>
      <c r="N28" s="9"/>
      <c r="O28" s="9"/>
      <c r="P28" s="9"/>
      <c r="Q28" s="9"/>
      <c r="R28" s="9">
        <f t="shared" si="16"/>
        <v>0</v>
      </c>
      <c r="S28" s="9">
        <f t="shared" si="21"/>
        <v>0</v>
      </c>
      <c r="T28" s="4"/>
      <c r="U28" s="9"/>
      <c r="V28" s="9"/>
      <c r="W28" s="4"/>
      <c r="X28" s="6">
        <f t="shared" si="13"/>
        <v>0</v>
      </c>
      <c r="Z28" s="150" t="e">
        <f t="shared" si="7"/>
        <v>#DIV/0!</v>
      </c>
      <c r="AA28" s="150" t="e">
        <f t="shared" si="8"/>
        <v>#DIV/0!</v>
      </c>
      <c r="AB28" s="150" t="e">
        <f t="shared" si="9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4"/>
        <v>0</v>
      </c>
      <c r="L29" s="9">
        <f t="shared" si="15"/>
        <v>0</v>
      </c>
      <c r="M29" s="114"/>
      <c r="N29" s="9"/>
      <c r="O29" s="9"/>
      <c r="P29" s="9"/>
      <c r="Q29" s="9"/>
      <c r="R29" s="9">
        <f t="shared" si="16"/>
        <v>0</v>
      </c>
      <c r="S29" s="9">
        <v>0</v>
      </c>
      <c r="T29" s="4"/>
      <c r="U29" s="9"/>
      <c r="V29" s="9"/>
      <c r="W29" s="120"/>
      <c r="X29" s="6">
        <f t="shared" si="13"/>
        <v>0</v>
      </c>
      <c r="Z29" s="150" t="e">
        <f t="shared" si="7"/>
        <v>#DIV/0!</v>
      </c>
      <c r="AA29" s="150" t="e">
        <f t="shared" si="8"/>
        <v>#DIV/0!</v>
      </c>
      <c r="AB29" s="150" t="e">
        <f t="shared" si="9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4"/>
        <v>0</v>
      </c>
      <c r="L30" s="9">
        <f t="shared" si="15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3"/>
        <v>0</v>
      </c>
      <c r="Z30" s="150" t="e">
        <f t="shared" si="7"/>
        <v>#DIV/0!</v>
      </c>
      <c r="AA30" s="150" t="e">
        <f t="shared" si="8"/>
        <v>#DIV/0!</v>
      </c>
      <c r="AB30" s="150" t="e">
        <f t="shared" si="9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4"/>
        <v>0</v>
      </c>
      <c r="L31" s="9">
        <f t="shared" si="15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3"/>
        <v>0</v>
      </c>
      <c r="Z31" s="150" t="e">
        <f t="shared" si="7"/>
        <v>#DIV/0!</v>
      </c>
      <c r="AA31" s="150" t="e">
        <f t="shared" si="8"/>
        <v>#DIV/0!</v>
      </c>
      <c r="AB31" s="150" t="e">
        <f t="shared" si="9"/>
        <v>#DIV/0!</v>
      </c>
    </row>
    <row r="32" spans="1:28" x14ac:dyDescent="0.25">
      <c r="A32" s="10" t="s">
        <v>144</v>
      </c>
      <c r="B32" s="10"/>
      <c r="C32" s="10"/>
      <c r="D32" s="10"/>
      <c r="E32" s="10"/>
      <c r="F32" s="10"/>
      <c r="G32" s="9">
        <f>SUM(G12:G31)</f>
        <v>757</v>
      </c>
      <c r="H32" s="9">
        <f t="shared" ref="H32:L32" si="22">SUM(H12:H31)</f>
        <v>144</v>
      </c>
      <c r="I32" s="9">
        <f t="shared" si="22"/>
        <v>1589</v>
      </c>
      <c r="J32" s="9">
        <f t="shared" si="22"/>
        <v>143</v>
      </c>
      <c r="K32" s="9">
        <f t="shared" si="22"/>
        <v>2346</v>
      </c>
      <c r="L32" s="9">
        <f t="shared" si="22"/>
        <v>287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143</v>
      </c>
      <c r="B33" s="116"/>
      <c r="C33" s="116"/>
      <c r="D33" s="116"/>
      <c r="E33" s="116"/>
      <c r="F33" s="116"/>
      <c r="G33" s="99">
        <f t="shared" ref="G33:L33" si="23">G10+G32</f>
        <v>1146</v>
      </c>
      <c r="H33" s="99">
        <f t="shared" si="23"/>
        <v>165</v>
      </c>
      <c r="I33" s="99">
        <f t="shared" si="23"/>
        <v>5352</v>
      </c>
      <c r="J33" s="99">
        <f t="shared" si="23"/>
        <v>387</v>
      </c>
      <c r="K33" s="99">
        <f t="shared" si="23"/>
        <v>6498</v>
      </c>
      <c r="L33" s="99">
        <f t="shared" si="23"/>
        <v>552</v>
      </c>
      <c r="M33" s="117"/>
      <c r="N33" s="99">
        <f t="shared" ref="N33:S33" si="24">SUM(N5:N32)</f>
        <v>16</v>
      </c>
      <c r="O33" s="99">
        <f t="shared" si="24"/>
        <v>16</v>
      </c>
      <c r="P33" s="99">
        <f t="shared" si="24"/>
        <v>144</v>
      </c>
      <c r="Q33" s="99">
        <f t="shared" si="24"/>
        <v>125</v>
      </c>
      <c r="R33" s="99">
        <f t="shared" si="24"/>
        <v>160</v>
      </c>
      <c r="S33" s="99">
        <f t="shared" si="24"/>
        <v>141</v>
      </c>
      <c r="T33" s="99"/>
      <c r="U33" s="99">
        <f>SUM(U5:U32)</f>
        <v>35</v>
      </c>
      <c r="V33" s="99">
        <f>SUM(V5:V32)</f>
        <v>32</v>
      </c>
      <c r="W33" s="100"/>
      <c r="X33" s="152">
        <f>SUM(X5:X32)</f>
        <v>6693</v>
      </c>
      <c r="Z33" s="161">
        <f t="shared" ref="Z33" si="25">L33/K33</f>
        <v>8.4949215143120954E-2</v>
      </c>
      <c r="AA33" s="161">
        <f t="shared" ref="AA33" si="26">S33/R33</f>
        <v>0.88124999999999998</v>
      </c>
      <c r="AB33" s="161">
        <f t="shared" ref="AB33" si="27">V33/U33</f>
        <v>0.91428571428571426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142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8">L36/K36</f>
        <v>0.21750567977998325</v>
      </c>
      <c r="AA36" s="163">
        <f t="shared" ref="AA36:AA41" si="29">S36/R36</f>
        <v>0.97685383626232314</v>
      </c>
      <c r="AB36" s="163">
        <f t="shared" ref="AB36:AB41" si="30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8"/>
        <v>0.22295514511873352</v>
      </c>
      <c r="AA37" s="163">
        <f t="shared" si="29"/>
        <v>0.93528505392912176</v>
      </c>
      <c r="AB37" s="163">
        <f t="shared" si="30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8"/>
        <v>0.22111339399276</v>
      </c>
      <c r="AA38" s="163">
        <f t="shared" si="29"/>
        <v>0.94339622641509435</v>
      </c>
      <c r="AB38" s="163">
        <f t="shared" si="30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8"/>
        <v>0.22136642419055769</v>
      </c>
      <c r="AA39" s="163">
        <f t="shared" si="29"/>
        <v>0.94075829383886256</v>
      </c>
      <c r="AB39" s="163">
        <f t="shared" si="30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8"/>
        <v>0.30849315068493149</v>
      </c>
      <c r="AA40" s="163">
        <f t="shared" si="29"/>
        <v>0.85958254269449719</v>
      </c>
      <c r="AB40" s="163">
        <f t="shared" si="30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8"/>
        <v>0.21756225425950196</v>
      </c>
      <c r="AA41" s="163">
        <f t="shared" si="29"/>
        <v>0.9109979023074618</v>
      </c>
      <c r="AB41" s="163">
        <f t="shared" si="30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148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147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150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79" t="s">
        <v>44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179" t="s">
        <v>44</v>
      </c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35"/>
      <c r="AD2" s="179" t="s">
        <v>44</v>
      </c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35"/>
      <c r="AP2" s="179" t="s">
        <v>44</v>
      </c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81">
        <v>2019</v>
      </c>
      <c r="BO3" s="181"/>
      <c r="BP3" s="181"/>
      <c r="BR3" s="181">
        <v>2020</v>
      </c>
      <c r="BS3" s="181"/>
      <c r="BT3" s="181"/>
      <c r="BV3" s="181">
        <v>2021</v>
      </c>
      <c r="BW3" s="181"/>
      <c r="BX3" s="181"/>
      <c r="BY3" s="181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152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80" t="s">
        <v>65</v>
      </c>
      <c r="AY18" s="180"/>
      <c r="AZ18" s="180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80" t="s">
        <v>62</v>
      </c>
      <c r="AY19" s="180"/>
      <c r="AZ19" s="180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80" t="s">
        <v>63</v>
      </c>
      <c r="AY20" s="180"/>
      <c r="AZ20" s="180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80" t="s">
        <v>64</v>
      </c>
      <c r="AY21" s="180"/>
      <c r="AZ21" s="180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132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82">
        <v>2015</v>
      </c>
      <c r="AX2" s="182"/>
      <c r="AY2" s="182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82">
        <v>2018</v>
      </c>
      <c r="BJ2" s="182"/>
      <c r="BK2" s="182"/>
      <c r="BL2" s="15"/>
      <c r="BM2" s="180">
        <v>2019</v>
      </c>
      <c r="BN2" s="180"/>
      <c r="BO2" s="180"/>
      <c r="BQ2" s="180">
        <v>2020</v>
      </c>
      <c r="BR2" s="180"/>
      <c r="BS2" s="180"/>
      <c r="BU2" s="180">
        <v>2021</v>
      </c>
      <c r="BV2" s="180"/>
      <c r="BW2" s="180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157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topLeftCell="AS1" workbookViewId="0">
      <selection activeCell="N34" sqref="N34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59" customFormat="1" x14ac:dyDescent="0.25">
      <c r="B1" s="60"/>
      <c r="C1" s="60"/>
      <c r="D1" s="60"/>
      <c r="E1" s="60" t="s">
        <v>131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2004-2020.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2004-2020.</v>
      </c>
      <c r="AD1" s="61"/>
      <c r="AE1" s="61"/>
      <c r="AI1" s="62"/>
      <c r="AO1" s="60" t="str">
        <f>E1</f>
        <v>Trinity River Hatchery, cumulative weekly trapping totals, 2004-2020.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2004-2020.</v>
      </c>
      <c r="BB1" s="61"/>
      <c r="BC1" s="61"/>
      <c r="BD1" s="61"/>
      <c r="BE1" s="62"/>
      <c r="BF1" s="62"/>
      <c r="BG1" s="62"/>
      <c r="BH1" s="62"/>
    </row>
    <row r="2" spans="1:71" s="59" customFormat="1" x14ac:dyDescent="0.25">
      <c r="B2" s="63"/>
      <c r="C2" s="63"/>
      <c r="D2" s="63"/>
      <c r="E2" s="196" t="s">
        <v>68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64"/>
      <c r="Q2" s="196" t="s">
        <v>68</v>
      </c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65"/>
      <c r="AC2" s="196" t="s">
        <v>68</v>
      </c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O2" s="197" t="s">
        <v>68</v>
      </c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BE2" s="62"/>
      <c r="BF2" s="62"/>
      <c r="BG2" s="62"/>
      <c r="BH2" s="62"/>
    </row>
    <row r="3" spans="1:71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</row>
    <row r="4" spans="1:71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</row>
    <row r="5" spans="1:71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</row>
    <row r="6" spans="1:71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</row>
    <row r="7" spans="1:71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</row>
    <row r="8" spans="1:71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</row>
    <row r="9" spans="1:71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</row>
    <row r="10" spans="1:71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</row>
    <row r="11" spans="1:71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</row>
    <row r="12" spans="1:71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192" t="s">
        <v>78</v>
      </c>
      <c r="BF12" s="187"/>
      <c r="BG12" s="193"/>
      <c r="BH12" s="135"/>
      <c r="BI12" s="186" t="s">
        <v>78</v>
      </c>
      <c r="BJ12" s="187"/>
      <c r="BK12" s="188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</row>
    <row r="13" spans="1:71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190"/>
      <c r="BF13" s="190"/>
      <c r="BG13" s="194"/>
      <c r="BH13" s="135"/>
      <c r="BI13" s="189"/>
      <c r="BJ13" s="190"/>
      <c r="BK13" s="191"/>
      <c r="BM13" s="183" t="s">
        <v>117</v>
      </c>
      <c r="BN13" s="184"/>
      <c r="BO13" s="185"/>
      <c r="BQ13" s="183" t="s">
        <v>117</v>
      </c>
      <c r="BR13" s="184"/>
      <c r="BS13" s="185"/>
    </row>
    <row r="14" spans="1:71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</row>
    <row r="15" spans="1:71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</row>
    <row r="16" spans="1:71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</row>
    <row r="17" spans="1:72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</row>
    <row r="18" spans="1:72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</row>
    <row r="19" spans="1:72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</row>
    <row r="20" spans="1:72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</row>
    <row r="21" spans="1:72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</row>
    <row r="22" spans="1:72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</row>
    <row r="23" spans="1:72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4" t="s">
        <v>129</v>
      </c>
    </row>
    <row r="24" spans="1:72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</row>
    <row r="25" spans="1:72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</row>
    <row r="26" spans="1:72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</row>
    <row r="27" spans="1:72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</row>
    <row r="28" spans="1:72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</row>
    <row r="29" spans="1:72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</row>
    <row r="30" spans="1:72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</row>
    <row r="31" spans="1:72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</row>
    <row r="32" spans="1:72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</row>
    <row r="33" spans="1:71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</row>
    <row r="34" spans="1:71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1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</row>
    <row r="36" spans="1:71" ht="13.2" customHeight="1" x14ac:dyDescent="0.25">
      <c r="U36" s="4"/>
      <c r="V36" s="4"/>
      <c r="AK36" s="195" t="s">
        <v>52</v>
      </c>
      <c r="AL36" s="195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</row>
    <row r="37" spans="1:71" x14ac:dyDescent="0.25">
      <c r="AK37" s="195"/>
      <c r="AL37" s="195"/>
      <c r="AV37" s="56"/>
      <c r="BD37" s="56"/>
      <c r="BQ37" s="14" t="s">
        <v>130</v>
      </c>
    </row>
    <row r="38" spans="1:71" x14ac:dyDescent="0.25">
      <c r="A38" s="5" t="s">
        <v>47</v>
      </c>
      <c r="AK38" s="195"/>
      <c r="AL38" s="195"/>
      <c r="AV38" s="56"/>
      <c r="BD38" s="56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2022-12-12T19:34:41Z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