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618A6FF6-1730-4569-AB82-865FA8FFBDAE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FO page" sheetId="1" r:id="rId1"/>
    <sheet name="JC Weir-2022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'TRH-2021'!$A$1:$W$48</definedName>
    <definedName name="_xlnm.Print_Area" localSheetId="2">'WC Weir-2021'!$A$1:$AG$31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7" i="3" l="1"/>
  <c r="A23" i="5"/>
  <c r="B23" i="5"/>
  <c r="D23" i="5"/>
  <c r="A24" i="5"/>
  <c r="A25" i="5" s="1"/>
  <c r="A26" i="5" s="1"/>
  <c r="A27" i="5" s="1"/>
  <c r="A28" i="5" s="1"/>
  <c r="A29" i="5" s="1"/>
  <c r="A30" i="5" s="1"/>
  <c r="A31" i="5" s="1"/>
  <c r="A32" i="5" s="1"/>
  <c r="A33" i="5" s="1"/>
  <c r="B24" i="5"/>
  <c r="D24" i="5"/>
  <c r="B25" i="5"/>
  <c r="B26" i="5" s="1"/>
  <c r="B27" i="5" s="1"/>
  <c r="B28" i="5" s="1"/>
  <c r="B29" i="5" s="1"/>
  <c r="B30" i="5" s="1"/>
  <c r="B31" i="5" s="1"/>
  <c r="B32" i="5" s="1"/>
  <c r="B33" i="5" s="1"/>
  <c r="D25" i="5"/>
  <c r="D26" i="5"/>
  <c r="D27" i="5" s="1"/>
  <c r="D28" i="5" s="1"/>
  <c r="D29" i="5" s="1"/>
  <c r="D30" i="5" s="1"/>
  <c r="D31" i="5" s="1"/>
  <c r="D32" i="5" s="1"/>
  <c r="D33" i="5" s="1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M45" i="8"/>
  <c r="N45" i="8"/>
  <c r="P45" i="8"/>
  <c r="Q45" i="8"/>
  <c r="R45" i="8"/>
  <c r="S45" i="8"/>
  <c r="T45" i="8"/>
  <c r="U45" i="8"/>
  <c r="W45" i="8"/>
  <c r="X45" i="8"/>
  <c r="Y45" i="8"/>
  <c r="Z45" i="8"/>
  <c r="AA45" i="8"/>
  <c r="AB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A41" i="8"/>
  <c r="N41" i="8"/>
  <c r="M41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B42" i="4" l="1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<sst xmlns="http://schemas.openxmlformats.org/spreadsheetml/2006/main" count="620" uniqueCount="152">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</sst>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2.75" x14ac:dyDescent="0.2"/>
  <sheetData>
    <row r="1" spans="1:15" s="99" customFormat="1" x14ac:dyDescent="0.2">
      <c r="A1" s="126" t="s">
        <v>0</v>
      </c>
    </row>
    <row r="2" spans="1:15" s="99" customFormat="1" x14ac:dyDescent="0.2">
      <c r="A2" s="126" t="s">
        <v>1</v>
      </c>
    </row>
    <row r="3" spans="1:15" s="99" customFormat="1" x14ac:dyDescent="0.2">
      <c r="A3" s="99" t="s">
        <v>2</v>
      </c>
    </row>
    <row r="4" spans="1:15" x14ac:dyDescent="0.2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">
      <c r="A7" s="99" t="s">
        <v>4</v>
      </c>
    </row>
    <row r="8" spans="1:15" s="99" customFormat="1" x14ac:dyDescent="0.2">
      <c r="A8" s="99" t="s">
        <v>5</v>
      </c>
    </row>
    <row r="9" spans="1:15" s="99" customFormat="1" x14ac:dyDescent="0.2">
      <c r="A9" s="99" t="s">
        <v>6</v>
      </c>
    </row>
    <row r="10" spans="1:15" s="99" customFormat="1" x14ac:dyDescent="0.2">
      <c r="A10" s="99" t="s">
        <v>59</v>
      </c>
    </row>
    <row r="11" spans="1:15" s="99" customFormat="1" x14ac:dyDescent="0.2">
      <c r="A11" s="127" t="s">
        <v>95</v>
      </c>
    </row>
    <row r="12" spans="1:15" s="99" customFormat="1" x14ac:dyDescent="0.2">
      <c r="A12" s="99" t="s">
        <v>7</v>
      </c>
    </row>
    <row r="13" spans="1:15" s="99" customFormat="1" x14ac:dyDescent="0.2">
      <c r="A13" s="99" t="s">
        <v>8</v>
      </c>
    </row>
    <row r="14" spans="1:15" s="99" customFormat="1" x14ac:dyDescent="0.2">
      <c r="A14" s="99" t="s">
        <v>60</v>
      </c>
    </row>
    <row r="15" spans="1:15" s="99" customFormat="1" x14ac:dyDescent="0.2"/>
    <row r="16" spans="1:15" s="99" customFormat="1" x14ac:dyDescent="0.2">
      <c r="A16" s="126" t="s">
        <v>9</v>
      </c>
    </row>
    <row r="17" spans="1:1" s="99" customFormat="1" x14ac:dyDescent="0.2">
      <c r="A17" s="127" t="s">
        <v>96</v>
      </c>
    </row>
    <row r="18" spans="1:1" s="99" customFormat="1" x14ac:dyDescent="0.2">
      <c r="A18" s="99" t="s">
        <v>69</v>
      </c>
    </row>
    <row r="19" spans="1:1" s="99" customFormat="1" x14ac:dyDescent="0.2">
      <c r="A19" s="127" t="s">
        <v>97</v>
      </c>
    </row>
    <row r="20" spans="1:1" s="99" customFormat="1" x14ac:dyDescent="0.2">
      <c r="A20" s="99" t="s">
        <v>77</v>
      </c>
    </row>
    <row r="21" spans="1:1" s="99" customFormat="1" x14ac:dyDescent="0.2">
      <c r="A21" s="127" t="s">
        <v>98</v>
      </c>
    </row>
    <row r="22" spans="1:1" s="99" customFormat="1" x14ac:dyDescent="0.2">
      <c r="A22" s="127" t="s">
        <v>99</v>
      </c>
    </row>
    <row r="23" spans="1:1" s="99" customFormat="1" x14ac:dyDescent="0.2">
      <c r="A23" s="99" t="s">
        <v>61</v>
      </c>
    </row>
    <row r="24" spans="1:1" s="99" customFormat="1" x14ac:dyDescent="0.2"/>
    <row r="25" spans="1:1" s="99" customFormat="1" x14ac:dyDescent="0.2">
      <c r="A25" s="126" t="s">
        <v>10</v>
      </c>
    </row>
    <row r="26" spans="1:1" s="99" customFormat="1" x14ac:dyDescent="0.2">
      <c r="A26" s="127" t="s">
        <v>100</v>
      </c>
    </row>
    <row r="27" spans="1:1" s="99" customFormat="1" x14ac:dyDescent="0.2">
      <c r="A27" s="99" t="s">
        <v>114</v>
      </c>
    </row>
    <row r="28" spans="1:1" s="99" customFormat="1" x14ac:dyDescent="0.2">
      <c r="A28" s="127" t="s">
        <v>101</v>
      </c>
    </row>
    <row r="29" spans="1:1" s="99" customFormat="1" x14ac:dyDescent="0.2">
      <c r="A29" s="99" t="s">
        <v>11</v>
      </c>
    </row>
    <row r="30" spans="1:1" s="99" customFormat="1" x14ac:dyDescent="0.2"/>
    <row r="31" spans="1:1" s="99" customFormat="1" x14ac:dyDescent="0.2">
      <c r="A31" s="126" t="s">
        <v>12</v>
      </c>
    </row>
    <row r="32" spans="1:1" s="99" customFormat="1" x14ac:dyDescent="0.2">
      <c r="A32" s="99" t="s">
        <v>13</v>
      </c>
    </row>
    <row r="33" spans="1:1" s="99" customFormat="1" x14ac:dyDescent="0.2">
      <c r="A33" s="99" t="s">
        <v>14</v>
      </c>
    </row>
    <row r="34" spans="1:1" s="99" customFormat="1" x14ac:dyDescent="0.2">
      <c r="A34" s="99" t="s">
        <v>15</v>
      </c>
    </row>
    <row r="35" spans="1:1" s="99" customFormat="1" x14ac:dyDescent="0.2">
      <c r="A35" s="127" t="s">
        <v>102</v>
      </c>
    </row>
    <row r="36" spans="1:1" s="99" customFormat="1" x14ac:dyDescent="0.2">
      <c r="A36" s="99" t="s">
        <v>16</v>
      </c>
    </row>
    <row r="37" spans="1:1" s="99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4"/>
  <sheetViews>
    <sheetView tabSelected="1" zoomScale="130" zoomScaleNormal="130" workbookViewId="0">
      <selection activeCell="J18" sqref="J18"/>
    </sheetView>
  </sheetViews>
  <sheetFormatPr defaultColWidth="8.85546875" defaultRowHeight="12.75" x14ac:dyDescent="0.2"/>
  <cols>
    <col min="1" max="1" width="6" style="67" customWidth="1"/>
    <col min="2" max="2" width="2.140625" style="72" customWidth="1"/>
    <col min="3" max="3" width="6.85546875" style="72" customWidth="1"/>
    <col min="4" max="4" width="2.5703125" style="72" customWidth="1"/>
    <col min="5" max="5" width="7" style="72" customWidth="1"/>
    <col min="6" max="6" width="2.5703125" style="72" customWidth="1"/>
    <col min="7" max="7" width="5.85546875" style="72" customWidth="1"/>
    <col min="8" max="8" width="2.5703125" style="72" customWidth="1"/>
    <col min="9" max="9" width="6.7109375" style="72" customWidth="1"/>
    <col min="10" max="10" width="6" style="72" customWidth="1"/>
    <col min="11" max="11" width="6.7109375" style="72" customWidth="1"/>
    <col min="12" max="12" width="5.5703125" style="72" customWidth="1"/>
    <col min="13" max="13" width="6.7109375" style="72" customWidth="1"/>
    <col min="14" max="14" width="5.5703125" style="72" customWidth="1"/>
    <col min="15" max="15" width="2.5703125" style="72" customWidth="1"/>
    <col min="16" max="21" width="5.7109375" style="72" customWidth="1"/>
    <col min="22" max="22" width="2.7109375" style="72" customWidth="1"/>
    <col min="23" max="23" width="6.7109375" style="72" customWidth="1"/>
    <col min="24" max="24" width="5.7109375" style="72" customWidth="1"/>
    <col min="25" max="25" width="6.7109375" style="72" customWidth="1"/>
    <col min="26" max="26" width="5.5703125" style="72" customWidth="1"/>
    <col min="27" max="27" width="6.7109375" style="72" customWidth="1"/>
    <col min="28" max="28" width="5.5703125" style="72" customWidth="1"/>
    <col min="29" max="29" width="2.28515625" style="72" customWidth="1"/>
    <col min="30" max="30" width="6.5703125" style="72" customWidth="1"/>
    <col min="31" max="31" width="8.140625" style="72" customWidth="1"/>
    <col min="32" max="32" width="7.42578125" style="72" customWidth="1"/>
    <col min="33" max="33" width="3.5703125" style="72" customWidth="1"/>
    <col min="34" max="34" width="8.85546875" style="201"/>
    <col min="35" max="35" width="5.28515625" style="72" customWidth="1"/>
    <col min="36" max="16384" width="8.85546875" style="72"/>
  </cols>
  <sheetData>
    <row r="1" spans="1:35" s="131" customFormat="1" ht="14.25" x14ac:dyDescent="0.2">
      <c r="A1" s="131" t="s">
        <v>138</v>
      </c>
      <c r="AH1" s="138"/>
    </row>
    <row r="2" spans="1:35" s="131" customFormat="1" x14ac:dyDescent="0.2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64" t="s">
        <v>26</v>
      </c>
      <c r="AE2" s="264"/>
      <c r="AF2" s="264"/>
      <c r="AH2" s="138"/>
    </row>
    <row r="3" spans="1:35" s="131" customFormat="1" ht="14.25" x14ac:dyDescent="0.2">
      <c r="A3" s="131" t="s">
        <v>20</v>
      </c>
      <c r="G3" s="138" t="s">
        <v>21</v>
      </c>
      <c r="I3" s="139" t="s">
        <v>22</v>
      </c>
      <c r="J3" s="139"/>
      <c r="K3" s="139" t="s">
        <v>23</v>
      </c>
      <c r="L3" s="139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65"/>
      <c r="AE3" s="265"/>
      <c r="AF3" s="265"/>
      <c r="AH3" s="138"/>
    </row>
    <row r="4" spans="1:35" s="131" customFormat="1" ht="14.25" x14ac:dyDescent="0.2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</row>
    <row r="5" spans="1:35" s="134" customFormat="1" x14ac:dyDescent="0.2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:U12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</row>
    <row r="6" spans="1:35" s="134" customFormat="1" x14ac:dyDescent="0.2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/>
      <c r="H6" s="135"/>
      <c r="I6" s="135"/>
      <c r="J6" s="135"/>
      <c r="K6" s="135"/>
      <c r="L6" s="135"/>
      <c r="M6" s="70">
        <f t="shared" ref="M6:M11" si="9">K6+I6</f>
        <v>0</v>
      </c>
      <c r="N6" s="70">
        <f t="shared" ref="N6:N11" si="10">L6+J6</f>
        <v>0</v>
      </c>
      <c r="O6" s="135"/>
      <c r="P6" s="135"/>
      <c r="Q6" s="135"/>
      <c r="R6" s="135"/>
      <c r="S6" s="135"/>
      <c r="T6" s="70">
        <f t="shared" ref="T6:T11" si="11">P6+R6</f>
        <v>0</v>
      </c>
      <c r="U6" s="70">
        <f t="shared" ref="U6:U11" si="12">Q6+S6</f>
        <v>0</v>
      </c>
      <c r="V6" s="135"/>
      <c r="W6" s="135"/>
      <c r="X6" s="135"/>
      <c r="Y6" s="135"/>
      <c r="Z6" s="135"/>
      <c r="AA6" s="70">
        <f t="shared" si="5"/>
        <v>0</v>
      </c>
      <c r="AB6" s="70">
        <f t="shared" si="6"/>
        <v>0</v>
      </c>
      <c r="AC6" s="135"/>
      <c r="AD6" s="135"/>
      <c r="AE6" s="135"/>
      <c r="AF6" s="70">
        <f t="shared" ref="AF6:AF22" si="13">SUM(AD6:AE6)</f>
        <v>0</v>
      </c>
      <c r="AH6" s="132">
        <f t="shared" ref="AH6:AH19" si="14">AF6+AA6+T6+M6</f>
        <v>0</v>
      </c>
      <c r="AI6" s="134">
        <v>23</v>
      </c>
    </row>
    <row r="7" spans="1:35" s="134" customFormat="1" x14ac:dyDescent="0.2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/>
      <c r="H7" s="135"/>
      <c r="I7" s="135"/>
      <c r="J7" s="135"/>
      <c r="K7" s="135"/>
      <c r="L7" s="135"/>
      <c r="M7" s="70">
        <f t="shared" si="9"/>
        <v>0</v>
      </c>
      <c r="N7" s="70">
        <f t="shared" si="10"/>
        <v>0</v>
      </c>
      <c r="O7" s="135"/>
      <c r="P7" s="135"/>
      <c r="Q7" s="135"/>
      <c r="R7" s="135"/>
      <c r="S7" s="135"/>
      <c r="T7" s="70">
        <f t="shared" si="11"/>
        <v>0</v>
      </c>
      <c r="U7" s="70">
        <f t="shared" si="12"/>
        <v>0</v>
      </c>
      <c r="V7" s="135"/>
      <c r="W7" s="135"/>
      <c r="X7" s="135"/>
      <c r="Y7" s="135"/>
      <c r="Z7" s="135"/>
      <c r="AA7" s="70">
        <f t="shared" si="5"/>
        <v>0</v>
      </c>
      <c r="AB7" s="70">
        <f t="shared" si="6"/>
        <v>0</v>
      </c>
      <c r="AC7" s="135"/>
      <c r="AD7" s="135"/>
      <c r="AE7" s="135"/>
      <c r="AF7" s="70">
        <f t="shared" si="13"/>
        <v>0</v>
      </c>
      <c r="AH7" s="132">
        <f t="shared" si="14"/>
        <v>0</v>
      </c>
      <c r="AI7" s="134">
        <v>24</v>
      </c>
    </row>
    <row r="8" spans="1:35" s="134" customFormat="1" x14ac:dyDescent="0.2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/>
      <c r="H8" s="135"/>
      <c r="I8" s="135"/>
      <c r="J8" s="135"/>
      <c r="K8" s="135"/>
      <c r="L8" s="135"/>
      <c r="M8" s="70">
        <f t="shared" si="9"/>
        <v>0</v>
      </c>
      <c r="N8" s="70">
        <f t="shared" si="10"/>
        <v>0</v>
      </c>
      <c r="O8" s="135"/>
      <c r="P8" s="135"/>
      <c r="Q8" s="135"/>
      <c r="R8" s="135"/>
      <c r="S8" s="135"/>
      <c r="T8" s="70">
        <f t="shared" si="11"/>
        <v>0</v>
      </c>
      <c r="U8" s="70">
        <f t="shared" si="12"/>
        <v>0</v>
      </c>
      <c r="V8" s="135"/>
      <c r="W8" s="135"/>
      <c r="X8" s="135"/>
      <c r="Y8" s="135"/>
      <c r="Z8" s="135"/>
      <c r="AA8" s="70">
        <f t="shared" si="5"/>
        <v>0</v>
      </c>
      <c r="AB8" s="70">
        <f t="shared" si="6"/>
        <v>0</v>
      </c>
      <c r="AC8" s="135"/>
      <c r="AD8" s="135"/>
      <c r="AE8" s="135"/>
      <c r="AF8" s="70">
        <f t="shared" si="13"/>
        <v>0</v>
      </c>
      <c r="AH8" s="132">
        <f t="shared" si="14"/>
        <v>0</v>
      </c>
      <c r="AI8" s="134">
        <v>25</v>
      </c>
    </row>
    <row r="9" spans="1:35" s="134" customFormat="1" x14ac:dyDescent="0.2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/>
      <c r="H9" s="135"/>
      <c r="I9" s="135"/>
      <c r="J9" s="135"/>
      <c r="K9" s="135"/>
      <c r="L9" s="135"/>
      <c r="M9" s="70">
        <f t="shared" si="9"/>
        <v>0</v>
      </c>
      <c r="N9" s="70">
        <f t="shared" si="10"/>
        <v>0</v>
      </c>
      <c r="O9" s="135"/>
      <c r="P9" s="135"/>
      <c r="Q9" s="135"/>
      <c r="R9" s="135"/>
      <c r="S9" s="135"/>
      <c r="T9" s="70">
        <f t="shared" si="11"/>
        <v>0</v>
      </c>
      <c r="U9" s="70">
        <f t="shared" si="12"/>
        <v>0</v>
      </c>
      <c r="V9" s="135"/>
      <c r="W9" s="135"/>
      <c r="X9" s="135"/>
      <c r="Y9" s="135"/>
      <c r="Z9" s="135"/>
      <c r="AA9" s="70">
        <f t="shared" si="5"/>
        <v>0</v>
      </c>
      <c r="AB9" s="70">
        <f t="shared" si="6"/>
        <v>0</v>
      </c>
      <c r="AC9" s="135"/>
      <c r="AD9" s="135"/>
      <c r="AE9" s="135"/>
      <c r="AF9" s="70">
        <f t="shared" si="13"/>
        <v>0</v>
      </c>
      <c r="AH9" s="132">
        <f t="shared" si="14"/>
        <v>0</v>
      </c>
      <c r="AI9" s="134">
        <v>26</v>
      </c>
    </row>
    <row r="10" spans="1:35" s="134" customFormat="1" x14ac:dyDescent="0.2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/>
      <c r="H10" s="135"/>
      <c r="I10" s="135"/>
      <c r="J10" s="135"/>
      <c r="K10" s="135"/>
      <c r="L10" s="135"/>
      <c r="M10" s="70">
        <f t="shared" si="9"/>
        <v>0</v>
      </c>
      <c r="N10" s="70">
        <f t="shared" si="10"/>
        <v>0</v>
      </c>
      <c r="O10" s="135"/>
      <c r="P10" s="135"/>
      <c r="Q10" s="135"/>
      <c r="R10" s="135"/>
      <c r="S10" s="135"/>
      <c r="T10" s="70">
        <f t="shared" si="11"/>
        <v>0</v>
      </c>
      <c r="U10" s="70">
        <f t="shared" si="12"/>
        <v>0</v>
      </c>
      <c r="V10" s="135"/>
      <c r="W10" s="135"/>
      <c r="X10" s="135"/>
      <c r="Y10" s="135"/>
      <c r="Z10" s="135"/>
      <c r="AA10" s="70">
        <f t="shared" si="5"/>
        <v>0</v>
      </c>
      <c r="AB10" s="70">
        <f t="shared" si="6"/>
        <v>0</v>
      </c>
      <c r="AC10" s="135"/>
      <c r="AD10" s="135"/>
      <c r="AE10" s="135"/>
      <c r="AF10" s="70">
        <f t="shared" si="13"/>
        <v>0</v>
      </c>
      <c r="AH10" s="132">
        <f t="shared" si="14"/>
        <v>0</v>
      </c>
      <c r="AI10" s="134">
        <v>27</v>
      </c>
    </row>
    <row r="11" spans="1:35" s="134" customFormat="1" x14ac:dyDescent="0.2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/>
      <c r="H11" s="135"/>
      <c r="I11" s="135"/>
      <c r="J11" s="135"/>
      <c r="K11" s="135"/>
      <c r="L11" s="135"/>
      <c r="M11" s="70">
        <f t="shared" si="9"/>
        <v>0</v>
      </c>
      <c r="N11" s="70">
        <f t="shared" si="10"/>
        <v>0</v>
      </c>
      <c r="O11" s="135"/>
      <c r="P11" s="135"/>
      <c r="Q11" s="135"/>
      <c r="R11" s="135"/>
      <c r="S11" s="135"/>
      <c r="T11" s="70">
        <f t="shared" si="11"/>
        <v>0</v>
      </c>
      <c r="U11" s="70">
        <f t="shared" si="12"/>
        <v>0</v>
      </c>
      <c r="V11" s="135"/>
      <c r="W11" s="135"/>
      <c r="X11" s="135"/>
      <c r="Y11" s="135"/>
      <c r="Z11" s="135"/>
      <c r="AA11" s="70">
        <f t="shared" si="5"/>
        <v>0</v>
      </c>
      <c r="AB11" s="70">
        <f t="shared" si="6"/>
        <v>0</v>
      </c>
      <c r="AC11" s="135"/>
      <c r="AD11" s="135"/>
      <c r="AE11" s="135"/>
      <c r="AF11" s="70">
        <f t="shared" si="13"/>
        <v>0</v>
      </c>
      <c r="AH11" s="132">
        <f t="shared" si="14"/>
        <v>0</v>
      </c>
      <c r="AI11" s="134">
        <v>28</v>
      </c>
    </row>
    <row r="12" spans="1:35" s="131" customFormat="1" x14ac:dyDescent="0.2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/>
      <c r="H12" s="135"/>
      <c r="I12" s="135"/>
      <c r="J12" s="135"/>
      <c r="K12" s="135"/>
      <c r="L12" s="135"/>
      <c r="M12" s="70">
        <f t="shared" si="1"/>
        <v>0</v>
      </c>
      <c r="N12" s="70">
        <f t="shared" si="2"/>
        <v>0</v>
      </c>
      <c r="O12" s="70"/>
      <c r="P12" s="135"/>
      <c r="Q12" s="135"/>
      <c r="R12" s="135"/>
      <c r="S12" s="135"/>
      <c r="T12" s="70">
        <f t="shared" si="3"/>
        <v>0</v>
      </c>
      <c r="U12" s="70">
        <f t="shared" si="4"/>
        <v>0</v>
      </c>
      <c r="V12" s="70"/>
      <c r="W12" s="135"/>
      <c r="X12" s="135"/>
      <c r="Y12" s="135"/>
      <c r="Z12" s="135"/>
      <c r="AA12" s="70">
        <f t="shared" si="5"/>
        <v>0</v>
      </c>
      <c r="AB12" s="70">
        <f t="shared" si="6"/>
        <v>0</v>
      </c>
      <c r="AC12" s="70"/>
      <c r="AD12" s="135"/>
      <c r="AE12" s="135"/>
      <c r="AF12" s="70">
        <f t="shared" si="13"/>
        <v>0</v>
      </c>
      <c r="AH12" s="132">
        <f t="shared" si="14"/>
        <v>0</v>
      </c>
      <c r="AI12" s="134">
        <v>29</v>
      </c>
    </row>
    <row r="13" spans="1:35" s="131" customFormat="1" x14ac:dyDescent="0.2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5">K13+I13</f>
        <v>0</v>
      </c>
      <c r="N13" s="70">
        <f t="shared" si="15"/>
        <v>0</v>
      </c>
      <c r="O13" s="70"/>
      <c r="P13" s="135"/>
      <c r="Q13" s="135"/>
      <c r="R13" s="135"/>
      <c r="S13" s="135"/>
      <c r="T13" s="70">
        <f t="shared" ref="T13:U17" si="16">P13+R13</f>
        <v>0</v>
      </c>
      <c r="U13" s="70">
        <f t="shared" si="16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3"/>
        <v>0</v>
      </c>
      <c r="AH13" s="132">
        <f t="shared" si="14"/>
        <v>0</v>
      </c>
      <c r="AI13" s="134">
        <v>30</v>
      </c>
    </row>
    <row r="14" spans="1:35" s="134" customFormat="1" x14ac:dyDescent="0.2">
      <c r="A14" s="138">
        <v>31</v>
      </c>
      <c r="B14" s="132"/>
      <c r="C14" s="195">
        <f t="shared" ref="C14" si="17">C13+7</f>
        <v>44042</v>
      </c>
      <c r="D14" s="132" t="s">
        <v>35</v>
      </c>
      <c r="E14" s="195">
        <f t="shared" ref="E14:E19" si="18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19">K14+I14</f>
        <v>0</v>
      </c>
      <c r="N14" s="70">
        <f t="shared" ref="N14" si="20">L14+J14</f>
        <v>0</v>
      </c>
      <c r="O14" s="70"/>
      <c r="P14" s="135"/>
      <c r="Q14" s="135"/>
      <c r="R14" s="135"/>
      <c r="S14" s="135"/>
      <c r="T14" s="70">
        <f t="shared" ref="T14" si="21">P14+R14</f>
        <v>0</v>
      </c>
      <c r="U14" s="70">
        <f t="shared" ref="U14" si="22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3"/>
        <v>0</v>
      </c>
      <c r="AH14" s="132">
        <f t="shared" si="14"/>
        <v>0</v>
      </c>
      <c r="AI14" s="134">
        <v>31</v>
      </c>
    </row>
    <row r="15" spans="1:35" s="134" customFormat="1" ht="14.25" x14ac:dyDescent="0.2">
      <c r="A15" s="138">
        <v>32</v>
      </c>
      <c r="B15" s="132"/>
      <c r="C15" s="195">
        <f t="shared" ref="C15:C19" si="23">C14+7</f>
        <v>44049</v>
      </c>
      <c r="D15" s="132" t="s">
        <v>35</v>
      </c>
      <c r="E15" s="195">
        <f t="shared" si="18"/>
        <v>44055</v>
      </c>
      <c r="F15" s="251"/>
      <c r="G15" s="135"/>
      <c r="H15" s="135"/>
      <c r="I15" s="135"/>
      <c r="J15" s="135"/>
      <c r="K15" s="135"/>
      <c r="L15" s="135"/>
      <c r="M15" s="70">
        <f t="shared" si="15"/>
        <v>0</v>
      </c>
      <c r="N15" s="70">
        <f t="shared" si="15"/>
        <v>0</v>
      </c>
      <c r="O15" s="70"/>
      <c r="P15" s="135"/>
      <c r="Q15" s="135"/>
      <c r="R15" s="135"/>
      <c r="S15" s="135"/>
      <c r="T15" s="70">
        <f t="shared" si="16"/>
        <v>0</v>
      </c>
      <c r="U15" s="70">
        <f t="shared" si="16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3"/>
        <v>0</v>
      </c>
      <c r="AH15" s="132">
        <f t="shared" si="14"/>
        <v>0</v>
      </c>
      <c r="AI15" s="134">
        <v>32</v>
      </c>
    </row>
    <row r="16" spans="1:35" s="134" customFormat="1" ht="14.25" x14ac:dyDescent="0.2">
      <c r="A16" s="138">
        <v>33</v>
      </c>
      <c r="B16" s="132"/>
      <c r="C16" s="195">
        <f t="shared" si="23"/>
        <v>44056</v>
      </c>
      <c r="D16" s="132" t="s">
        <v>35</v>
      </c>
      <c r="E16" s="195">
        <f t="shared" si="18"/>
        <v>44062</v>
      </c>
      <c r="F16" s="251"/>
      <c r="G16" s="135"/>
      <c r="H16" s="135"/>
      <c r="I16" s="135"/>
      <c r="J16" s="135"/>
      <c r="K16" s="135"/>
      <c r="L16" s="135"/>
      <c r="M16" s="70">
        <f t="shared" si="15"/>
        <v>0</v>
      </c>
      <c r="N16" s="70">
        <f t="shared" si="15"/>
        <v>0</v>
      </c>
      <c r="O16" s="70"/>
      <c r="P16" s="135"/>
      <c r="Q16" s="135"/>
      <c r="R16" s="135"/>
      <c r="S16" s="135"/>
      <c r="T16" s="70">
        <f t="shared" si="16"/>
        <v>0</v>
      </c>
      <c r="U16" s="70">
        <f t="shared" si="16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3"/>
        <v>0</v>
      </c>
      <c r="AH16" s="132">
        <f t="shared" si="14"/>
        <v>0</v>
      </c>
      <c r="AI16" s="134">
        <v>33</v>
      </c>
    </row>
    <row r="17" spans="1:35" s="134" customFormat="1" ht="14.25" x14ac:dyDescent="0.2">
      <c r="A17" s="138">
        <v>34</v>
      </c>
      <c r="B17" s="132"/>
      <c r="C17" s="195">
        <f t="shared" si="23"/>
        <v>44063</v>
      </c>
      <c r="D17" s="132" t="s">
        <v>35</v>
      </c>
      <c r="E17" s="195">
        <f t="shared" si="18"/>
        <v>44069</v>
      </c>
      <c r="F17" s="251"/>
      <c r="G17" s="135"/>
      <c r="H17" s="135"/>
      <c r="I17" s="135"/>
      <c r="J17" s="135"/>
      <c r="K17" s="135"/>
      <c r="L17" s="135"/>
      <c r="M17" s="70">
        <f t="shared" si="15"/>
        <v>0</v>
      </c>
      <c r="N17" s="70">
        <f t="shared" si="15"/>
        <v>0</v>
      </c>
      <c r="O17" s="70"/>
      <c r="P17" s="135"/>
      <c r="Q17" s="135"/>
      <c r="R17" s="135"/>
      <c r="S17" s="135"/>
      <c r="T17" s="70">
        <f t="shared" si="16"/>
        <v>0</v>
      </c>
      <c r="U17" s="70">
        <f t="shared" si="16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3"/>
        <v>0</v>
      </c>
      <c r="AH17" s="132">
        <f t="shared" si="14"/>
        <v>0</v>
      </c>
      <c r="AI17" s="134">
        <v>34</v>
      </c>
    </row>
    <row r="18" spans="1:35" s="134" customFormat="1" ht="14.25" x14ac:dyDescent="0.2">
      <c r="A18" s="138">
        <v>35</v>
      </c>
      <c r="B18" s="132"/>
      <c r="C18" s="195">
        <f t="shared" si="23"/>
        <v>44070</v>
      </c>
      <c r="D18" s="132" t="s">
        <v>35</v>
      </c>
      <c r="E18" s="195">
        <f t="shared" si="18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4">K18+I18</f>
        <v>0</v>
      </c>
      <c r="N18" s="70">
        <f t="shared" ref="N18:N22" si="25">L18+J18</f>
        <v>0</v>
      </c>
      <c r="O18" s="70"/>
      <c r="P18" s="135"/>
      <c r="Q18" s="135"/>
      <c r="R18" s="135"/>
      <c r="S18" s="135"/>
      <c r="T18" s="70">
        <f t="shared" ref="T18:T22" si="26">P18+R18</f>
        <v>0</v>
      </c>
      <c r="U18" s="70">
        <f t="shared" ref="U18:U22" si="27">Q18+S18</f>
        <v>0</v>
      </c>
      <c r="V18" s="70"/>
      <c r="W18" s="135"/>
      <c r="X18" s="135"/>
      <c r="Y18" s="135"/>
      <c r="Z18" s="135"/>
      <c r="AA18" s="70">
        <f t="shared" ref="AA18:AA22" si="28">Y18+W18</f>
        <v>0</v>
      </c>
      <c r="AB18" s="70">
        <f t="shared" ref="AB18:AB22" si="29">Z18+X18</f>
        <v>0</v>
      </c>
      <c r="AC18" s="70"/>
      <c r="AD18" s="135"/>
      <c r="AE18" s="135"/>
      <c r="AF18" s="70">
        <f t="shared" si="13"/>
        <v>0</v>
      </c>
      <c r="AH18" s="132">
        <f t="shared" si="14"/>
        <v>0</v>
      </c>
      <c r="AI18" s="134">
        <v>35</v>
      </c>
    </row>
    <row r="19" spans="1:35" s="134" customFormat="1" ht="14.25" x14ac:dyDescent="0.2">
      <c r="A19" s="138">
        <v>36</v>
      </c>
      <c r="B19" s="132"/>
      <c r="C19" s="195">
        <f t="shared" si="23"/>
        <v>44077</v>
      </c>
      <c r="D19" s="132" t="s">
        <v>35</v>
      </c>
      <c r="E19" s="195">
        <f t="shared" si="18"/>
        <v>44083</v>
      </c>
      <c r="F19" s="251"/>
      <c r="G19" s="135"/>
      <c r="H19" s="135"/>
      <c r="I19" s="135"/>
      <c r="J19" s="135"/>
      <c r="K19" s="135"/>
      <c r="L19" s="135"/>
      <c r="M19" s="70">
        <f t="shared" si="24"/>
        <v>0</v>
      </c>
      <c r="N19" s="70">
        <f t="shared" si="25"/>
        <v>0</v>
      </c>
      <c r="O19" s="70"/>
      <c r="P19" s="135"/>
      <c r="Q19" s="135"/>
      <c r="R19" s="135"/>
      <c r="S19" s="135"/>
      <c r="T19" s="70">
        <f t="shared" si="26"/>
        <v>0</v>
      </c>
      <c r="U19" s="70">
        <f t="shared" si="27"/>
        <v>0</v>
      </c>
      <c r="V19" s="70"/>
      <c r="W19" s="135"/>
      <c r="X19" s="135"/>
      <c r="Y19" s="135"/>
      <c r="Z19" s="135"/>
      <c r="AA19" s="70">
        <f t="shared" si="28"/>
        <v>0</v>
      </c>
      <c r="AB19" s="70">
        <f t="shared" si="29"/>
        <v>0</v>
      </c>
      <c r="AC19" s="70"/>
      <c r="AD19" s="135"/>
      <c r="AE19" s="135"/>
      <c r="AF19" s="70">
        <f t="shared" si="13"/>
        <v>0</v>
      </c>
      <c r="AH19" s="132">
        <f t="shared" si="14"/>
        <v>0</v>
      </c>
      <c r="AI19" s="134">
        <v>36</v>
      </c>
    </row>
    <row r="20" spans="1:35" s="134" customFormat="1" ht="14.25" x14ac:dyDescent="0.2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4"/>
        <v>0</v>
      </c>
      <c r="N20" s="70">
        <f t="shared" si="25"/>
        <v>0</v>
      </c>
      <c r="O20" s="70"/>
      <c r="P20" s="135"/>
      <c r="Q20" s="135"/>
      <c r="R20" s="135"/>
      <c r="S20" s="135"/>
      <c r="T20" s="70">
        <f t="shared" si="26"/>
        <v>0</v>
      </c>
      <c r="U20" s="70">
        <f t="shared" si="27"/>
        <v>0</v>
      </c>
      <c r="V20" s="70"/>
      <c r="W20" s="135"/>
      <c r="X20" s="135"/>
      <c r="Y20" s="135"/>
      <c r="Z20" s="135"/>
      <c r="AA20" s="70">
        <f t="shared" si="28"/>
        <v>0</v>
      </c>
      <c r="AB20" s="70">
        <f t="shared" si="29"/>
        <v>0</v>
      </c>
      <c r="AC20" s="70"/>
      <c r="AD20" s="135"/>
      <c r="AE20" s="135"/>
      <c r="AF20" s="70">
        <f t="shared" si="13"/>
        <v>0</v>
      </c>
      <c r="AH20" s="132">
        <f t="shared" ref="AH20:AH44" si="30">AF20+AA20+T20+M20</f>
        <v>0</v>
      </c>
      <c r="AI20" s="134">
        <v>37</v>
      </c>
    </row>
    <row r="21" spans="1:35" s="134" customFormat="1" x14ac:dyDescent="0.2">
      <c r="A21" s="138">
        <v>38</v>
      </c>
      <c r="B21" s="132"/>
      <c r="C21" s="195">
        <f t="shared" ref="C21:C34" si="31">C20+7</f>
        <v>44091</v>
      </c>
      <c r="D21" s="132" t="s">
        <v>35</v>
      </c>
      <c r="E21" s="195">
        <f t="shared" ref="E21:E34" si="32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4"/>
        <v>0</v>
      </c>
      <c r="N21" s="70">
        <f t="shared" si="25"/>
        <v>0</v>
      </c>
      <c r="O21" s="70"/>
      <c r="P21" s="135"/>
      <c r="Q21" s="135"/>
      <c r="R21" s="135"/>
      <c r="S21" s="135"/>
      <c r="T21" s="70">
        <f t="shared" si="26"/>
        <v>0</v>
      </c>
      <c r="U21" s="70">
        <f t="shared" si="27"/>
        <v>0</v>
      </c>
      <c r="V21" s="70"/>
      <c r="W21" s="135"/>
      <c r="X21" s="135"/>
      <c r="Y21" s="135"/>
      <c r="Z21" s="135"/>
      <c r="AA21" s="70">
        <f t="shared" si="28"/>
        <v>0</v>
      </c>
      <c r="AB21" s="70">
        <f t="shared" si="29"/>
        <v>0</v>
      </c>
      <c r="AC21" s="70"/>
      <c r="AD21" s="135"/>
      <c r="AE21" s="135"/>
      <c r="AF21" s="70">
        <f t="shared" si="13"/>
        <v>0</v>
      </c>
      <c r="AH21" s="132">
        <f t="shared" si="30"/>
        <v>0</v>
      </c>
      <c r="AI21" s="134">
        <v>38</v>
      </c>
    </row>
    <row r="22" spans="1:35" s="134" customFormat="1" x14ac:dyDescent="0.2">
      <c r="A22" s="138">
        <v>39</v>
      </c>
      <c r="B22" s="132"/>
      <c r="C22" s="195">
        <f t="shared" si="31"/>
        <v>44098</v>
      </c>
      <c r="D22" s="132" t="s">
        <v>35</v>
      </c>
      <c r="E22" s="195">
        <f t="shared" si="32"/>
        <v>44104</v>
      </c>
      <c r="F22" s="132"/>
      <c r="G22" s="135"/>
      <c r="H22" s="135"/>
      <c r="I22" s="135"/>
      <c r="J22" s="135"/>
      <c r="K22" s="135"/>
      <c r="L22" s="135"/>
      <c r="M22" s="70">
        <f t="shared" si="24"/>
        <v>0</v>
      </c>
      <c r="N22" s="70">
        <f t="shared" si="25"/>
        <v>0</v>
      </c>
      <c r="O22" s="70"/>
      <c r="P22" s="135"/>
      <c r="Q22" s="135"/>
      <c r="R22" s="135"/>
      <c r="S22" s="135"/>
      <c r="T22" s="70">
        <f t="shared" si="26"/>
        <v>0</v>
      </c>
      <c r="U22" s="70">
        <f t="shared" si="27"/>
        <v>0</v>
      </c>
      <c r="V22" s="70"/>
      <c r="W22" s="135"/>
      <c r="X22" s="135"/>
      <c r="Y22" s="135"/>
      <c r="Z22" s="135"/>
      <c r="AA22" s="70">
        <f t="shared" si="28"/>
        <v>0</v>
      </c>
      <c r="AB22" s="70">
        <f t="shared" si="29"/>
        <v>0</v>
      </c>
      <c r="AC22" s="70"/>
      <c r="AD22" s="135"/>
      <c r="AE22" s="135"/>
      <c r="AF22" s="70">
        <f t="shared" si="13"/>
        <v>0</v>
      </c>
      <c r="AH22" s="132">
        <f t="shared" si="30"/>
        <v>0</v>
      </c>
      <c r="AI22" s="134">
        <v>39</v>
      </c>
    </row>
    <row r="23" spans="1:35" s="134" customFormat="1" x14ac:dyDescent="0.2">
      <c r="A23" s="138">
        <v>40</v>
      </c>
      <c r="B23" s="132"/>
      <c r="C23" s="195">
        <f t="shared" si="31"/>
        <v>44105</v>
      </c>
      <c r="D23" s="132" t="s">
        <v>35</v>
      </c>
      <c r="E23" s="195">
        <f t="shared" si="32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3">K23+I23</f>
        <v>0</v>
      </c>
      <c r="N23" s="70">
        <f t="shared" ref="N23:N24" si="34">L23+J23</f>
        <v>0</v>
      </c>
      <c r="O23" s="70"/>
      <c r="P23" s="135"/>
      <c r="Q23" s="135"/>
      <c r="R23" s="135"/>
      <c r="S23" s="135"/>
      <c r="T23" s="70">
        <f t="shared" ref="T23:T24" si="35">P23+R23</f>
        <v>0</v>
      </c>
      <c r="U23" s="70">
        <f t="shared" ref="U23:U24" si="36">Q23+S23</f>
        <v>0</v>
      </c>
      <c r="V23" s="70"/>
      <c r="W23" s="135"/>
      <c r="X23" s="135"/>
      <c r="Y23" s="135"/>
      <c r="Z23" s="135"/>
      <c r="AA23" s="70">
        <f t="shared" ref="AA23" si="37">Y23+W23</f>
        <v>0</v>
      </c>
      <c r="AB23" s="70">
        <f t="shared" ref="AB23" si="38">Z23+X23</f>
        <v>0</v>
      </c>
      <c r="AC23" s="70"/>
      <c r="AD23" s="135"/>
      <c r="AE23" s="135"/>
      <c r="AF23" s="70">
        <f t="shared" ref="AF23:AF34" si="39">SUM(AD23:AE23)</f>
        <v>0</v>
      </c>
      <c r="AH23" s="132">
        <f t="shared" si="30"/>
        <v>0</v>
      </c>
      <c r="AI23" s="134">
        <v>40</v>
      </c>
    </row>
    <row r="24" spans="1:35" s="134" customFormat="1" x14ac:dyDescent="0.2">
      <c r="A24" s="138">
        <v>41</v>
      </c>
      <c r="B24" s="132"/>
      <c r="C24" s="195">
        <f t="shared" si="31"/>
        <v>44112</v>
      </c>
      <c r="D24" s="132" t="s">
        <v>35</v>
      </c>
      <c r="E24" s="195">
        <f t="shared" si="32"/>
        <v>44118</v>
      </c>
      <c r="F24" s="132"/>
      <c r="G24" s="135"/>
      <c r="H24" s="135"/>
      <c r="I24" s="135"/>
      <c r="J24" s="135"/>
      <c r="K24" s="135"/>
      <c r="L24" s="135"/>
      <c r="M24" s="70">
        <f t="shared" si="33"/>
        <v>0</v>
      </c>
      <c r="N24" s="70">
        <f t="shared" si="34"/>
        <v>0</v>
      </c>
      <c r="O24" s="70"/>
      <c r="P24" s="135"/>
      <c r="Q24" s="135"/>
      <c r="R24" s="135"/>
      <c r="S24" s="135"/>
      <c r="T24" s="70">
        <f t="shared" si="35"/>
        <v>0</v>
      </c>
      <c r="U24" s="70">
        <f t="shared" si="36"/>
        <v>0</v>
      </c>
      <c r="V24" s="70"/>
      <c r="W24" s="135"/>
      <c r="X24" s="135"/>
      <c r="Y24" s="135"/>
      <c r="Z24" s="135"/>
      <c r="AA24" s="70">
        <f t="shared" ref="AA24:AA34" si="40">Y24+W24</f>
        <v>0</v>
      </c>
      <c r="AB24" s="70">
        <f t="shared" ref="AB24:AB34" si="41">Z24+X24</f>
        <v>0</v>
      </c>
      <c r="AC24" s="70"/>
      <c r="AD24" s="135"/>
      <c r="AE24" s="135"/>
      <c r="AF24" s="70">
        <f t="shared" si="39"/>
        <v>0</v>
      </c>
      <c r="AH24" s="132">
        <f t="shared" si="30"/>
        <v>0</v>
      </c>
      <c r="AI24" s="134">
        <v>41</v>
      </c>
    </row>
    <row r="25" spans="1:35" s="134" customFormat="1" x14ac:dyDescent="0.2">
      <c r="A25" s="138">
        <v>42</v>
      </c>
      <c r="B25" s="132"/>
      <c r="C25" s="195">
        <f t="shared" si="31"/>
        <v>44119</v>
      </c>
      <c r="D25" s="132" t="s">
        <v>35</v>
      </c>
      <c r="E25" s="195">
        <f t="shared" si="32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2">K25+I25</f>
        <v>0</v>
      </c>
      <c r="N25" s="70">
        <f t="shared" ref="N25:N34" si="43">L25+J25</f>
        <v>0</v>
      </c>
      <c r="O25" s="70"/>
      <c r="P25" s="135"/>
      <c r="Q25" s="135"/>
      <c r="R25" s="135"/>
      <c r="S25" s="135"/>
      <c r="T25" s="70">
        <f t="shared" ref="T25:T34" si="44">P25+R25</f>
        <v>0</v>
      </c>
      <c r="U25" s="70">
        <f t="shared" ref="U25:U34" si="45">Q25+S25</f>
        <v>0</v>
      </c>
      <c r="V25" s="70"/>
      <c r="W25" s="135"/>
      <c r="X25" s="135"/>
      <c r="Y25" s="135"/>
      <c r="Z25" s="135"/>
      <c r="AA25" s="70">
        <f t="shared" si="40"/>
        <v>0</v>
      </c>
      <c r="AB25" s="70">
        <f t="shared" si="41"/>
        <v>0</v>
      </c>
      <c r="AC25" s="70"/>
      <c r="AD25" s="135"/>
      <c r="AE25" s="135"/>
      <c r="AF25" s="70">
        <f t="shared" si="39"/>
        <v>0</v>
      </c>
      <c r="AH25" s="132">
        <f t="shared" si="30"/>
        <v>0</v>
      </c>
      <c r="AI25" s="134">
        <v>42</v>
      </c>
    </row>
    <row r="26" spans="1:35" s="134" customFormat="1" x14ac:dyDescent="0.2">
      <c r="A26" s="138">
        <v>43</v>
      </c>
      <c r="B26" s="132"/>
      <c r="C26" s="195">
        <f t="shared" si="31"/>
        <v>44126</v>
      </c>
      <c r="D26" s="132" t="s">
        <v>35</v>
      </c>
      <c r="E26" s="195">
        <f t="shared" si="32"/>
        <v>44132</v>
      </c>
      <c r="F26" s="132"/>
      <c r="G26" s="135"/>
      <c r="H26" s="135"/>
      <c r="I26" s="135"/>
      <c r="J26" s="135"/>
      <c r="K26" s="135"/>
      <c r="L26" s="135"/>
      <c r="M26" s="70">
        <f t="shared" si="42"/>
        <v>0</v>
      </c>
      <c r="N26" s="70">
        <f t="shared" si="43"/>
        <v>0</v>
      </c>
      <c r="O26" s="70"/>
      <c r="P26" s="135"/>
      <c r="Q26" s="135"/>
      <c r="R26" s="135"/>
      <c r="S26" s="135"/>
      <c r="T26" s="70">
        <f t="shared" si="44"/>
        <v>0</v>
      </c>
      <c r="U26" s="70">
        <f t="shared" si="45"/>
        <v>0</v>
      </c>
      <c r="V26" s="70"/>
      <c r="W26" s="135"/>
      <c r="X26" s="135"/>
      <c r="Y26" s="135"/>
      <c r="Z26" s="135"/>
      <c r="AA26" s="70">
        <f t="shared" si="40"/>
        <v>0</v>
      </c>
      <c r="AB26" s="70">
        <f t="shared" si="41"/>
        <v>0</v>
      </c>
      <c r="AC26" s="70"/>
      <c r="AD26" s="135"/>
      <c r="AE26" s="135"/>
      <c r="AF26" s="70">
        <f t="shared" si="39"/>
        <v>0</v>
      </c>
      <c r="AH26" s="132">
        <f t="shared" si="30"/>
        <v>0</v>
      </c>
      <c r="AI26" s="134">
        <v>43</v>
      </c>
    </row>
    <row r="27" spans="1:35" s="134" customFormat="1" x14ac:dyDescent="0.2">
      <c r="A27" s="138">
        <v>44</v>
      </c>
      <c r="B27" s="132"/>
      <c r="C27" s="195">
        <f t="shared" si="31"/>
        <v>44133</v>
      </c>
      <c r="D27" s="132" t="s">
        <v>35</v>
      </c>
      <c r="E27" s="195">
        <f t="shared" si="32"/>
        <v>44139</v>
      </c>
      <c r="F27" s="132"/>
      <c r="G27" s="135"/>
      <c r="H27" s="135"/>
      <c r="I27" s="135"/>
      <c r="J27" s="135"/>
      <c r="K27" s="135"/>
      <c r="L27" s="135"/>
      <c r="M27" s="70">
        <f t="shared" si="42"/>
        <v>0</v>
      </c>
      <c r="N27" s="70">
        <f t="shared" si="43"/>
        <v>0</v>
      </c>
      <c r="O27" s="70"/>
      <c r="P27" s="135"/>
      <c r="Q27" s="135"/>
      <c r="R27" s="135"/>
      <c r="S27" s="135"/>
      <c r="T27" s="70">
        <f t="shared" si="44"/>
        <v>0</v>
      </c>
      <c r="U27" s="70">
        <f t="shared" si="45"/>
        <v>0</v>
      </c>
      <c r="V27" s="70"/>
      <c r="W27" s="135"/>
      <c r="X27" s="135"/>
      <c r="Y27" s="135"/>
      <c r="Z27" s="135"/>
      <c r="AA27" s="70">
        <f t="shared" si="40"/>
        <v>0</v>
      </c>
      <c r="AB27" s="70">
        <f t="shared" si="41"/>
        <v>0</v>
      </c>
      <c r="AC27" s="70"/>
      <c r="AD27" s="135"/>
      <c r="AE27" s="135"/>
      <c r="AF27" s="70">
        <f t="shared" si="39"/>
        <v>0</v>
      </c>
      <c r="AH27" s="132">
        <f t="shared" si="30"/>
        <v>0</v>
      </c>
      <c r="AI27" s="134">
        <v>44</v>
      </c>
    </row>
    <row r="28" spans="1:35" s="134" customFormat="1" x14ac:dyDescent="0.2">
      <c r="A28" s="138">
        <v>45</v>
      </c>
      <c r="B28" s="132"/>
      <c r="C28" s="195">
        <f t="shared" si="31"/>
        <v>44140</v>
      </c>
      <c r="D28" s="132" t="s">
        <v>35</v>
      </c>
      <c r="E28" s="195">
        <f t="shared" si="32"/>
        <v>44146</v>
      </c>
      <c r="F28" s="132"/>
      <c r="G28" s="135"/>
      <c r="H28" s="135"/>
      <c r="I28" s="135"/>
      <c r="J28" s="135"/>
      <c r="K28" s="135"/>
      <c r="L28" s="135"/>
      <c r="M28" s="70">
        <f t="shared" si="42"/>
        <v>0</v>
      </c>
      <c r="N28" s="70">
        <f t="shared" si="43"/>
        <v>0</v>
      </c>
      <c r="O28" s="70"/>
      <c r="P28" s="135"/>
      <c r="Q28" s="135"/>
      <c r="R28" s="135"/>
      <c r="S28" s="135"/>
      <c r="T28" s="70">
        <f t="shared" si="44"/>
        <v>0</v>
      </c>
      <c r="U28" s="70">
        <f t="shared" si="45"/>
        <v>0</v>
      </c>
      <c r="V28" s="70"/>
      <c r="W28" s="135"/>
      <c r="X28" s="135"/>
      <c r="Y28" s="135"/>
      <c r="Z28" s="135"/>
      <c r="AA28" s="70">
        <f t="shared" si="40"/>
        <v>0</v>
      </c>
      <c r="AB28" s="70">
        <f t="shared" si="41"/>
        <v>0</v>
      </c>
      <c r="AC28" s="70"/>
      <c r="AD28" s="135"/>
      <c r="AE28" s="135"/>
      <c r="AF28" s="70">
        <f t="shared" si="39"/>
        <v>0</v>
      </c>
      <c r="AH28" s="132">
        <f t="shared" si="30"/>
        <v>0</v>
      </c>
      <c r="AI28" s="134">
        <v>45</v>
      </c>
    </row>
    <row r="29" spans="1:35" s="134" customFormat="1" x14ac:dyDescent="0.2">
      <c r="A29" s="138">
        <v>46</v>
      </c>
      <c r="B29" s="132"/>
      <c r="C29" s="195">
        <f t="shared" si="31"/>
        <v>44147</v>
      </c>
      <c r="D29" s="132" t="s">
        <v>35</v>
      </c>
      <c r="E29" s="195">
        <f t="shared" si="32"/>
        <v>44153</v>
      </c>
      <c r="F29" s="132"/>
      <c r="G29" s="135"/>
      <c r="H29" s="135"/>
      <c r="I29" s="135"/>
      <c r="J29" s="135"/>
      <c r="K29" s="135"/>
      <c r="L29" s="135"/>
      <c r="M29" s="70">
        <f t="shared" si="42"/>
        <v>0</v>
      </c>
      <c r="N29" s="70">
        <f t="shared" si="43"/>
        <v>0</v>
      </c>
      <c r="O29" s="70"/>
      <c r="P29" s="135"/>
      <c r="Q29" s="135"/>
      <c r="R29" s="135"/>
      <c r="S29" s="135"/>
      <c r="T29" s="70">
        <f t="shared" si="44"/>
        <v>0</v>
      </c>
      <c r="U29" s="70">
        <f t="shared" si="45"/>
        <v>0</v>
      </c>
      <c r="V29" s="70"/>
      <c r="W29" s="135"/>
      <c r="X29" s="135"/>
      <c r="Y29" s="135"/>
      <c r="Z29" s="135"/>
      <c r="AA29" s="70">
        <f t="shared" si="40"/>
        <v>0</v>
      </c>
      <c r="AB29" s="70">
        <f t="shared" si="41"/>
        <v>0</v>
      </c>
      <c r="AC29" s="70"/>
      <c r="AD29" s="135"/>
      <c r="AE29" s="135"/>
      <c r="AF29" s="70">
        <f t="shared" si="39"/>
        <v>0</v>
      </c>
      <c r="AH29" s="132">
        <f t="shared" si="30"/>
        <v>0</v>
      </c>
      <c r="AI29" s="134">
        <v>46</v>
      </c>
    </row>
    <row r="30" spans="1:35" s="134" customFormat="1" x14ac:dyDescent="0.2">
      <c r="A30" s="138">
        <v>47</v>
      </c>
      <c r="B30" s="132"/>
      <c r="C30" s="195">
        <f t="shared" si="31"/>
        <v>44154</v>
      </c>
      <c r="D30" s="132" t="s">
        <v>35</v>
      </c>
      <c r="E30" s="195">
        <f t="shared" si="32"/>
        <v>44160</v>
      </c>
      <c r="F30" s="132"/>
      <c r="G30" s="135"/>
      <c r="H30" s="135"/>
      <c r="I30" s="135"/>
      <c r="J30" s="135"/>
      <c r="K30" s="135"/>
      <c r="L30" s="135"/>
      <c r="M30" s="70">
        <f t="shared" si="42"/>
        <v>0</v>
      </c>
      <c r="N30" s="70">
        <f t="shared" si="43"/>
        <v>0</v>
      </c>
      <c r="O30" s="70"/>
      <c r="P30" s="135"/>
      <c r="Q30" s="135"/>
      <c r="R30" s="135"/>
      <c r="S30" s="135"/>
      <c r="T30" s="70">
        <f t="shared" si="44"/>
        <v>0</v>
      </c>
      <c r="U30" s="70">
        <f t="shared" si="45"/>
        <v>0</v>
      </c>
      <c r="V30" s="70"/>
      <c r="W30" s="135"/>
      <c r="X30" s="135"/>
      <c r="Y30" s="135"/>
      <c r="Z30" s="135"/>
      <c r="AA30" s="70">
        <f t="shared" si="40"/>
        <v>0</v>
      </c>
      <c r="AB30" s="70">
        <f t="shared" si="41"/>
        <v>0</v>
      </c>
      <c r="AC30" s="70"/>
      <c r="AD30" s="135"/>
      <c r="AE30" s="135"/>
      <c r="AF30" s="70">
        <f t="shared" si="39"/>
        <v>0</v>
      </c>
      <c r="AH30" s="132">
        <f t="shared" si="30"/>
        <v>0</v>
      </c>
      <c r="AI30" s="134">
        <v>47</v>
      </c>
    </row>
    <row r="31" spans="1:35" s="134" customFormat="1" x14ac:dyDescent="0.2">
      <c r="A31" s="138">
        <v>48</v>
      </c>
      <c r="B31" s="132"/>
      <c r="C31" s="195">
        <f t="shared" si="31"/>
        <v>44161</v>
      </c>
      <c r="D31" s="132" t="s">
        <v>35</v>
      </c>
      <c r="E31" s="195">
        <f t="shared" si="32"/>
        <v>44167</v>
      </c>
      <c r="F31" s="132"/>
      <c r="G31" s="135"/>
      <c r="H31" s="135"/>
      <c r="I31" s="135"/>
      <c r="J31" s="135"/>
      <c r="K31" s="135"/>
      <c r="L31" s="135"/>
      <c r="M31" s="70">
        <f t="shared" si="42"/>
        <v>0</v>
      </c>
      <c r="N31" s="70">
        <f t="shared" si="43"/>
        <v>0</v>
      </c>
      <c r="O31" s="70"/>
      <c r="P31" s="135"/>
      <c r="Q31" s="135"/>
      <c r="R31" s="135"/>
      <c r="S31" s="135"/>
      <c r="T31" s="70">
        <f t="shared" si="44"/>
        <v>0</v>
      </c>
      <c r="U31" s="70">
        <f t="shared" si="45"/>
        <v>0</v>
      </c>
      <c r="V31" s="70"/>
      <c r="W31" s="135"/>
      <c r="X31" s="135"/>
      <c r="Y31" s="135"/>
      <c r="Z31" s="135"/>
      <c r="AA31" s="70">
        <f t="shared" si="40"/>
        <v>0</v>
      </c>
      <c r="AB31" s="70">
        <f t="shared" si="41"/>
        <v>0</v>
      </c>
      <c r="AC31" s="70"/>
      <c r="AD31" s="135"/>
      <c r="AE31" s="135"/>
      <c r="AF31" s="70">
        <f t="shared" si="39"/>
        <v>0</v>
      </c>
      <c r="AH31" s="132">
        <f t="shared" si="30"/>
        <v>0</v>
      </c>
      <c r="AI31" s="134">
        <v>48</v>
      </c>
    </row>
    <row r="32" spans="1:35" s="134" customFormat="1" x14ac:dyDescent="0.2">
      <c r="A32" s="138">
        <v>49</v>
      </c>
      <c r="B32" s="132"/>
      <c r="C32" s="195">
        <f t="shared" si="31"/>
        <v>44168</v>
      </c>
      <c r="D32" s="132" t="s">
        <v>35</v>
      </c>
      <c r="E32" s="195">
        <f t="shared" si="32"/>
        <v>44174</v>
      </c>
      <c r="F32" s="132"/>
      <c r="G32" s="135"/>
      <c r="H32" s="135"/>
      <c r="I32" s="135"/>
      <c r="J32" s="135"/>
      <c r="K32" s="135"/>
      <c r="L32" s="135"/>
      <c r="M32" s="70">
        <f t="shared" si="42"/>
        <v>0</v>
      </c>
      <c r="N32" s="70">
        <f t="shared" si="43"/>
        <v>0</v>
      </c>
      <c r="O32" s="70"/>
      <c r="P32" s="135"/>
      <c r="Q32" s="135"/>
      <c r="R32" s="135"/>
      <c r="S32" s="135"/>
      <c r="T32" s="70">
        <f t="shared" si="44"/>
        <v>0</v>
      </c>
      <c r="U32" s="70">
        <f t="shared" si="45"/>
        <v>0</v>
      </c>
      <c r="V32" s="70"/>
      <c r="W32" s="135"/>
      <c r="X32" s="135"/>
      <c r="Y32" s="135"/>
      <c r="Z32" s="135"/>
      <c r="AA32" s="70">
        <f t="shared" si="40"/>
        <v>0</v>
      </c>
      <c r="AB32" s="70">
        <f t="shared" si="41"/>
        <v>0</v>
      </c>
      <c r="AC32" s="70"/>
      <c r="AD32" s="135"/>
      <c r="AE32" s="135"/>
      <c r="AF32" s="70">
        <v>0</v>
      </c>
      <c r="AH32" s="132">
        <f t="shared" si="30"/>
        <v>0</v>
      </c>
      <c r="AI32" s="134">
        <v>49</v>
      </c>
    </row>
    <row r="33" spans="1:36" s="134" customFormat="1" x14ac:dyDescent="0.2">
      <c r="A33" s="138">
        <v>50</v>
      </c>
      <c r="B33" s="132"/>
      <c r="C33" s="195">
        <f t="shared" si="31"/>
        <v>44175</v>
      </c>
      <c r="D33" s="132" t="s">
        <v>35</v>
      </c>
      <c r="E33" s="195">
        <f t="shared" si="32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6">K33+I33</f>
        <v>0</v>
      </c>
      <c r="N33" s="70">
        <f t="shared" ref="N33" si="47">L33+J33</f>
        <v>0</v>
      </c>
      <c r="O33" s="70"/>
      <c r="P33" s="135"/>
      <c r="Q33" s="135"/>
      <c r="R33" s="135"/>
      <c r="S33" s="135"/>
      <c r="T33" s="70">
        <f t="shared" ref="T33" si="48">P33+R33</f>
        <v>0</v>
      </c>
      <c r="U33" s="70">
        <f t="shared" ref="U33" si="49">Q33+S33</f>
        <v>0</v>
      </c>
      <c r="V33" s="70"/>
      <c r="W33" s="135"/>
      <c r="X33" s="135"/>
      <c r="Y33" s="135"/>
      <c r="Z33" s="135"/>
      <c r="AA33" s="70">
        <f t="shared" ref="AA33" si="50">Y33+W33</f>
        <v>0</v>
      </c>
      <c r="AB33" s="70">
        <f t="shared" ref="AB33" si="51">Z33+X33</f>
        <v>0</v>
      </c>
      <c r="AC33" s="70"/>
      <c r="AD33" s="135"/>
      <c r="AE33" s="135"/>
      <c r="AF33" s="70">
        <f t="shared" ref="AF33" si="52">SUM(AD33:AE33)</f>
        <v>0</v>
      </c>
      <c r="AH33" s="132">
        <f t="shared" ref="AH33" si="53">AF33+AA33+T33+M33</f>
        <v>0</v>
      </c>
      <c r="AI33" s="134">
        <v>50</v>
      </c>
    </row>
    <row r="34" spans="1:36" s="134" customFormat="1" x14ac:dyDescent="0.2">
      <c r="A34" s="138">
        <v>51</v>
      </c>
      <c r="B34" s="132"/>
      <c r="C34" s="195">
        <f t="shared" si="31"/>
        <v>44182</v>
      </c>
      <c r="D34" s="132" t="s">
        <v>35</v>
      </c>
      <c r="E34" s="195">
        <f t="shared" si="32"/>
        <v>44188</v>
      </c>
      <c r="F34" s="132"/>
      <c r="G34" s="135"/>
      <c r="H34" s="135"/>
      <c r="I34" s="135"/>
      <c r="J34" s="135"/>
      <c r="K34" s="135"/>
      <c r="L34" s="135"/>
      <c r="M34" s="70">
        <f t="shared" si="42"/>
        <v>0</v>
      </c>
      <c r="N34" s="70">
        <f t="shared" si="43"/>
        <v>0</v>
      </c>
      <c r="O34" s="70"/>
      <c r="P34" s="135"/>
      <c r="Q34" s="135"/>
      <c r="R34" s="135"/>
      <c r="S34" s="135"/>
      <c r="T34" s="70">
        <f t="shared" si="44"/>
        <v>0</v>
      </c>
      <c r="U34" s="70">
        <f t="shared" si="45"/>
        <v>0</v>
      </c>
      <c r="V34" s="70"/>
      <c r="W34" s="135"/>
      <c r="X34" s="135"/>
      <c r="Y34" s="135"/>
      <c r="Z34" s="135"/>
      <c r="AA34" s="70">
        <f t="shared" si="40"/>
        <v>0</v>
      </c>
      <c r="AB34" s="70">
        <f t="shared" si="41"/>
        <v>0</v>
      </c>
      <c r="AC34" s="70"/>
      <c r="AD34" s="135"/>
      <c r="AE34" s="135"/>
      <c r="AF34" s="70">
        <f t="shared" si="39"/>
        <v>0</v>
      </c>
      <c r="AH34" s="132">
        <f t="shared" si="30"/>
        <v>0</v>
      </c>
      <c r="AI34" s="134">
        <v>51</v>
      </c>
    </row>
    <row r="35" spans="1:36" s="131" customFormat="1" ht="7.9" customHeight="1" x14ac:dyDescent="0.2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">
      <c r="A36" s="138"/>
      <c r="B36" s="138"/>
      <c r="C36" s="142"/>
      <c r="D36" s="143"/>
      <c r="E36" s="144" t="s">
        <v>133</v>
      </c>
      <c r="F36" s="68"/>
      <c r="G36" s="68">
        <f>SUM(G5:G34)</f>
        <v>2</v>
      </c>
      <c r="H36" s="68"/>
      <c r="I36" s="68">
        <f t="shared" ref="I36:AF38" si="54">SUM(I5:I34)</f>
        <v>0</v>
      </c>
      <c r="J36" s="68">
        <f t="shared" si="54"/>
        <v>0</v>
      </c>
      <c r="K36" s="261">
        <f t="shared" si="54"/>
        <v>46</v>
      </c>
      <c r="L36" s="68">
        <f t="shared" si="54"/>
        <v>5</v>
      </c>
      <c r="M36" s="261">
        <f t="shared" si="54"/>
        <v>46</v>
      </c>
      <c r="N36" s="68">
        <f t="shared" si="54"/>
        <v>5</v>
      </c>
      <c r="O36" s="68"/>
      <c r="P36" s="68">
        <f t="shared" si="54"/>
        <v>0</v>
      </c>
      <c r="Q36" s="68">
        <f t="shared" si="54"/>
        <v>0</v>
      </c>
      <c r="R36" s="68">
        <f t="shared" si="54"/>
        <v>0</v>
      </c>
      <c r="S36" s="68">
        <f t="shared" si="54"/>
        <v>0</v>
      </c>
      <c r="T36" s="68">
        <f t="shared" si="54"/>
        <v>0</v>
      </c>
      <c r="U36" s="68">
        <f t="shared" si="54"/>
        <v>0</v>
      </c>
      <c r="V36" s="68"/>
      <c r="W36" s="68">
        <f t="shared" si="54"/>
        <v>0</v>
      </c>
      <c r="X36" s="68">
        <f t="shared" si="54"/>
        <v>0</v>
      </c>
      <c r="Y36" s="68">
        <f t="shared" si="54"/>
        <v>1</v>
      </c>
      <c r="Z36" s="68">
        <f t="shared" si="54"/>
        <v>0</v>
      </c>
      <c r="AA36" s="68">
        <f t="shared" si="54"/>
        <v>1</v>
      </c>
      <c r="AB36" s="68">
        <f t="shared" si="54"/>
        <v>0</v>
      </c>
      <c r="AC36" s="68"/>
      <c r="AD36" s="68">
        <f t="shared" si="54"/>
        <v>0</v>
      </c>
      <c r="AE36" s="68">
        <f t="shared" si="54"/>
        <v>0</v>
      </c>
      <c r="AF36" s="68">
        <f t="shared" si="54"/>
        <v>0</v>
      </c>
      <c r="AG36" s="68"/>
      <c r="AH36" s="261">
        <f t="shared" si="30"/>
        <v>47</v>
      </c>
      <c r="AI36" s="131"/>
      <c r="AJ36" s="131"/>
    </row>
    <row r="37" spans="1:36" s="194" customFormat="1" x14ac:dyDescent="0.2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4.25" x14ac:dyDescent="0.2">
      <c r="A38" s="128" t="s">
        <v>137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70">
        <v>1658</v>
      </c>
      <c r="L38" s="70">
        <v>313</v>
      </c>
      <c r="M38" s="70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132"/>
    </row>
    <row r="39" spans="1:36" s="194" customFormat="1" ht="14.25" x14ac:dyDescent="0.2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0"/>
        <v>507</v>
      </c>
    </row>
    <row r="40" spans="1:36" s="134" customFormat="1" ht="14.25" x14ac:dyDescent="0.2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0"/>
        <v>689</v>
      </c>
      <c r="AI40" s="194"/>
      <c r="AJ40" s="194"/>
    </row>
    <row r="41" spans="1:36" s="131" customFormat="1" ht="14.25" x14ac:dyDescent="0.2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0"/>
        <v>1165</v>
      </c>
      <c r="AI41" s="134"/>
      <c r="AJ41" s="134"/>
    </row>
    <row r="42" spans="1:36" s="131" customFormat="1" ht="14.25" x14ac:dyDescent="0.2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0"/>
        <v>269</v>
      </c>
    </row>
    <row r="43" spans="1:36" s="131" customFormat="1" ht="14.25" x14ac:dyDescent="0.2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0"/>
        <v>227</v>
      </c>
    </row>
    <row r="44" spans="1:36" s="134" customFormat="1" ht="14.25" x14ac:dyDescent="0.2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0"/>
        <v>468</v>
      </c>
      <c r="AI44" s="131"/>
      <c r="AJ44" s="131"/>
    </row>
    <row r="45" spans="1:36" s="134" customFormat="1" x14ac:dyDescent="0.2">
      <c r="A45" s="128"/>
      <c r="B45" s="129"/>
      <c r="C45" s="129"/>
      <c r="D45" s="129"/>
      <c r="E45" s="129" t="s">
        <v>139</v>
      </c>
      <c r="F45" s="131"/>
      <c r="G45" s="149">
        <f>AVERAGE(G38:G44)</f>
        <v>64.714285714285708</v>
      </c>
      <c r="H45" s="149"/>
      <c r="I45" s="149">
        <f t="shared" ref="H45:AF45" si="55">AVERAGE(I38:I44)</f>
        <v>74.285714285714292</v>
      </c>
      <c r="J45" s="149">
        <f t="shared" si="55"/>
        <v>5.7142857142857144</v>
      </c>
      <c r="K45" s="149">
        <f t="shared" si="55"/>
        <v>581.57142857142856</v>
      </c>
      <c r="L45" s="149">
        <f t="shared" si="55"/>
        <v>105.71428571428571</v>
      </c>
      <c r="M45" s="149">
        <f t="shared" si="55"/>
        <v>655.57142857142856</v>
      </c>
      <c r="N45" s="149">
        <f t="shared" si="55"/>
        <v>111.42857142857143</v>
      </c>
      <c r="O45" s="149"/>
      <c r="P45" s="149">
        <f t="shared" si="55"/>
        <v>2.8571428571428572</v>
      </c>
      <c r="Q45" s="149">
        <f t="shared" si="55"/>
        <v>2.8571428571428572</v>
      </c>
      <c r="R45" s="149">
        <f t="shared" si="55"/>
        <v>51</v>
      </c>
      <c r="S45" s="149">
        <f t="shared" si="55"/>
        <v>48.142857142857146</v>
      </c>
      <c r="T45" s="149">
        <f t="shared" si="55"/>
        <v>53.857142857142854</v>
      </c>
      <c r="U45" s="149">
        <f t="shared" si="55"/>
        <v>51</v>
      </c>
      <c r="V45" s="149"/>
      <c r="W45" s="149">
        <f t="shared" si="55"/>
        <v>3.1428571428571428</v>
      </c>
      <c r="X45" s="149">
        <f t="shared" si="55"/>
        <v>0.42857142857142855</v>
      </c>
      <c r="Y45" s="149">
        <f t="shared" si="55"/>
        <v>90.714285714285708</v>
      </c>
      <c r="Z45" s="149">
        <f t="shared" si="55"/>
        <v>33.571428571428569</v>
      </c>
      <c r="AA45" s="149">
        <f t="shared" si="55"/>
        <v>93.857142857142861</v>
      </c>
      <c r="AB45" s="149">
        <f t="shared" si="55"/>
        <v>34</v>
      </c>
      <c r="AC45" s="149"/>
      <c r="AD45" s="149">
        <f t="shared" si="55"/>
        <v>3.7142857142857144</v>
      </c>
      <c r="AE45" s="149">
        <f t="shared" si="55"/>
        <v>18.285714285714285</v>
      </c>
      <c r="AF45" s="149">
        <f t="shared" si="55"/>
        <v>22.285714285714285</v>
      </c>
      <c r="AG45" s="131"/>
      <c r="AH45" s="262"/>
      <c r="AI45" s="131"/>
      <c r="AJ45" s="131"/>
    </row>
    <row r="46" spans="1:36" s="134" customFormat="1" x14ac:dyDescent="0.2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">
      <c r="A49" s="133" t="s">
        <v>38</v>
      </c>
      <c r="B49" s="133"/>
      <c r="C49" s="133"/>
      <c r="D49" s="133"/>
      <c r="E49" s="133"/>
      <c r="AH49" s="132"/>
    </row>
    <row r="50" spans="1:36" x14ac:dyDescent="0.2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">
      <c r="A51" s="266" t="s">
        <v>140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</row>
    <row r="52" spans="1:36" x14ac:dyDescent="0.2">
      <c r="B52" s="71"/>
      <c r="C52" s="71"/>
      <c r="D52" s="71"/>
      <c r="E52" s="71"/>
      <c r="F52" s="199"/>
    </row>
    <row r="54" spans="1:36" x14ac:dyDescent="0.2">
      <c r="K54" s="200"/>
    </row>
  </sheetData>
  <mergeCells count="2">
    <mergeCell ref="AD2:AF3"/>
    <mergeCell ref="A51:AF51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V32" sqref="V32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0" customFormat="1" ht="14.25" x14ac:dyDescent="0.2">
      <c r="A1" s="150" t="s">
        <v>141</v>
      </c>
      <c r="C1" s="151"/>
    </row>
    <row r="2" spans="1:34" s="150" customFormat="1" x14ac:dyDescent="0.2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4.25" x14ac:dyDescent="0.2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67" t="s">
        <v>119</v>
      </c>
      <c r="AF3" s="267" t="s">
        <v>120</v>
      </c>
      <c r="AG3" s="267" t="s">
        <v>121</v>
      </c>
    </row>
    <row r="4" spans="1:34" s="150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134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67"/>
      <c r="AF4" s="267"/>
      <c r="AG4" s="267"/>
      <c r="AH4" s="150" t="s">
        <v>136</v>
      </c>
    </row>
    <row r="5" spans="1:34" s="150" customFormat="1" x14ac:dyDescent="0.2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14" si="10">I7+K7</f>
        <v>0</v>
      </c>
      <c r="N7" s="24">
        <f t="shared" ref="N7:N14" si="11">J7+L7</f>
        <v>0</v>
      </c>
      <c r="O7" s="154"/>
      <c r="P7" s="191"/>
      <c r="Q7" s="191"/>
      <c r="R7" s="191"/>
      <c r="S7" s="191"/>
      <c r="T7" s="24">
        <f t="shared" ref="T7:T14" si="12">P7+R7</f>
        <v>0</v>
      </c>
      <c r="U7" s="24">
        <f t="shared" ref="U7:U14" si="13">Q7+S7</f>
        <v>0</v>
      </c>
      <c r="V7" s="154"/>
      <c r="W7" s="249"/>
      <c r="X7" s="249"/>
      <c r="Y7" s="249"/>
      <c r="Z7" s="249"/>
      <c r="AA7" s="160">
        <f t="shared" ref="AA7:AA14" si="14">W7+Y7</f>
        <v>0</v>
      </c>
      <c r="AB7" s="160">
        <f t="shared" ref="AB7:AB14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18" si="16">N8/M8</f>
        <v>#DIV/0!</v>
      </c>
      <c r="AF8" s="237" t="e">
        <f t="shared" ref="AF8:AF18" si="17">U8/T8</f>
        <v>#DIV/0!</v>
      </c>
      <c r="AG8" s="237" t="e">
        <f t="shared" ref="AG8:AG18" si="18">AB8/AA8</f>
        <v>#DIV/0!</v>
      </c>
      <c r="AH8" s="250" t="e">
        <f t="shared" si="9"/>
        <v>#DIV/0!</v>
      </c>
    </row>
    <row r="9" spans="1:34" s="33" customFormat="1" x14ac:dyDescent="0.2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91"/>
      <c r="J16" s="291"/>
      <c r="K16" s="291"/>
      <c r="L16" s="291"/>
      <c r="M16" s="263">
        <f t="shared" si="21"/>
        <v>0</v>
      </c>
      <c r="N16" s="263">
        <f t="shared" si="22"/>
        <v>0</v>
      </c>
      <c r="O16" s="165"/>
      <c r="P16" s="291"/>
      <c r="Q16" s="291"/>
      <c r="R16" s="291"/>
      <c r="S16" s="291"/>
      <c r="T16" s="263">
        <f t="shared" si="23"/>
        <v>0</v>
      </c>
      <c r="U16" s="263">
        <f t="shared" si="24"/>
        <v>0</v>
      </c>
      <c r="V16" s="165"/>
      <c r="W16" s="291"/>
      <c r="X16" s="291"/>
      <c r="Y16" s="291"/>
      <c r="Z16" s="291"/>
      <c r="AA16" s="292">
        <f t="shared" si="25"/>
        <v>0</v>
      </c>
      <c r="AB16" s="292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">
      <c r="A17" s="162"/>
      <c r="B17" s="162"/>
      <c r="C17" s="159"/>
      <c r="D17" s="161"/>
      <c r="E17" s="159"/>
      <c r="F17" s="162"/>
      <c r="G17" s="293"/>
      <c r="H17" s="293"/>
      <c r="I17" s="293"/>
      <c r="J17" s="293"/>
      <c r="K17" s="293"/>
      <c r="L17" s="293"/>
      <c r="M17" s="293"/>
      <c r="N17" s="293"/>
      <c r="O17" s="294"/>
      <c r="P17" s="293"/>
      <c r="Q17" s="293"/>
      <c r="R17" s="293"/>
      <c r="S17" s="293"/>
      <c r="T17" s="293"/>
      <c r="U17" s="293"/>
      <c r="V17" s="294"/>
      <c r="W17" s="293"/>
      <c r="X17" s="293"/>
      <c r="Y17" s="293"/>
      <c r="Z17" s="293"/>
      <c r="AA17" s="293"/>
      <c r="AB17" s="293"/>
      <c r="AD17" s="192"/>
      <c r="AE17" s="252"/>
      <c r="AF17" s="252"/>
      <c r="AG17" s="252"/>
      <c r="AH17" s="290"/>
    </row>
    <row r="18" spans="1:34" s="33" customFormat="1" x14ac:dyDescent="0.2">
      <c r="A18" s="162"/>
      <c r="B18" s="162"/>
      <c r="C18" s="159"/>
      <c r="D18" s="161"/>
      <c r="E18" s="163" t="s">
        <v>144</v>
      </c>
      <c r="F18" s="162"/>
      <c r="G18" s="164">
        <f>SUM(G5:G17)</f>
        <v>0</v>
      </c>
      <c r="H18" s="164"/>
      <c r="I18" s="164">
        <f>SUM(I5:I17)</f>
        <v>0</v>
      </c>
      <c r="J18" s="164">
        <f>SUM(J5:J17)</f>
        <v>0</v>
      </c>
      <c r="K18" s="164">
        <f>SUM(K5:K17)</f>
        <v>0</v>
      </c>
      <c r="L18" s="164">
        <f>SUM(L5:L17)</f>
        <v>0</v>
      </c>
      <c r="M18" s="164">
        <f>SUM(M5:M17)</f>
        <v>0</v>
      </c>
      <c r="N18" s="164">
        <f>SUM(N5:N17)</f>
        <v>0</v>
      </c>
      <c r="O18" s="164"/>
      <c r="P18" s="164">
        <f>SUM(P5:P17)</f>
        <v>0</v>
      </c>
      <c r="Q18" s="164">
        <f>SUM(Q5:Q17)</f>
        <v>0</v>
      </c>
      <c r="R18" s="164">
        <f>SUM(R5:R17)</f>
        <v>0</v>
      </c>
      <c r="S18" s="164">
        <f>SUM(S5:S17)</f>
        <v>0</v>
      </c>
      <c r="T18" s="164">
        <f>SUM(T5:T17)</f>
        <v>0</v>
      </c>
      <c r="U18" s="164">
        <f>SUM(U5:U17)</f>
        <v>0</v>
      </c>
      <c r="V18" s="164"/>
      <c r="W18" s="164">
        <f>SUM(W5:W17)</f>
        <v>0</v>
      </c>
      <c r="X18" s="164">
        <f>SUM(X5:X17)</f>
        <v>0</v>
      </c>
      <c r="Y18" s="164">
        <f>SUM(Y5:Y17)</f>
        <v>0</v>
      </c>
      <c r="Z18" s="164">
        <f>SUM(Z5:Z17)</f>
        <v>0</v>
      </c>
      <c r="AA18" s="164">
        <f>SUM(AA5:AA17)</f>
        <v>0</v>
      </c>
      <c r="AB18" s="164">
        <f>SUM(AB5:AB17)</f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4.25" x14ac:dyDescent="0.2">
      <c r="A19" s="128" t="s">
        <v>137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8:AD25" si="32">SUM(AA19,T19,M19)</f>
        <v>3900</v>
      </c>
      <c r="AH19" s="250">
        <f t="shared" si="9"/>
        <v>105.4054054054054</v>
      </c>
    </row>
    <row r="20" spans="1:34" s="33" customFormat="1" ht="14.25" x14ac:dyDescent="0.2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2"/>
        <v>440</v>
      </c>
      <c r="AH20" s="250">
        <f t="shared" si="9"/>
        <v>8.9795918367346932</v>
      </c>
    </row>
    <row r="21" spans="1:34" s="33" customFormat="1" ht="14.25" x14ac:dyDescent="0.2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2"/>
        <v>2459</v>
      </c>
      <c r="AH21" s="250">
        <f t="shared" si="9"/>
        <v>40.311475409836063</v>
      </c>
    </row>
    <row r="22" spans="1:34" s="33" customFormat="1" ht="14.25" x14ac:dyDescent="0.2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2"/>
        <v>2197</v>
      </c>
      <c r="AH22" s="250">
        <f t="shared" si="9"/>
        <v>37.879310344827587</v>
      </c>
    </row>
    <row r="23" spans="1:34" s="33" customFormat="1" ht="14.25" x14ac:dyDescent="0.2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2"/>
        <v>2707</v>
      </c>
      <c r="AH23" s="250">
        <f t="shared" si="9"/>
        <v>55.244897959183675</v>
      </c>
    </row>
    <row r="24" spans="1:34" s="33" customFormat="1" ht="14.25" x14ac:dyDescent="0.2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2"/>
        <v>1025</v>
      </c>
      <c r="AH24" s="250">
        <f t="shared" si="9"/>
        <v>30.147058823529413</v>
      </c>
    </row>
    <row r="25" spans="1:34" s="33" customFormat="1" ht="14.25" x14ac:dyDescent="0.2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89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89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2"/>
        <v>2649</v>
      </c>
      <c r="AH25" s="250">
        <f t="shared" si="9"/>
        <v>39.537313432835823</v>
      </c>
    </row>
    <row r="26" spans="1:34" s="33" customFormat="1" x14ac:dyDescent="0.2">
      <c r="A26" s="128"/>
      <c r="B26" s="163"/>
      <c r="C26" s="163"/>
      <c r="D26" s="163"/>
      <c r="E26" s="163" t="s">
        <v>142</v>
      </c>
      <c r="F26" s="154"/>
      <c r="G26" s="37">
        <f>AVERAGE(G19:G25)</f>
        <v>50.714285714285715</v>
      </c>
      <c r="H26" s="37"/>
      <c r="I26" s="37">
        <f t="shared" ref="H26:AB26" si="33">AVERAGE(I19:I25)</f>
        <v>383.42857142857144</v>
      </c>
      <c r="J26" s="37">
        <f t="shared" si="33"/>
        <v>24.285714285714285</v>
      </c>
      <c r="K26" s="37">
        <f t="shared" si="33"/>
        <v>1034</v>
      </c>
      <c r="L26" s="37">
        <f t="shared" si="33"/>
        <v>150.57142857142858</v>
      </c>
      <c r="M26" s="37">
        <f t="shared" si="33"/>
        <v>1417.2857142857142</v>
      </c>
      <c r="N26" s="37">
        <f t="shared" si="33"/>
        <v>174.85714285714286</v>
      </c>
      <c r="O26" s="37"/>
      <c r="P26" s="37">
        <f t="shared" si="33"/>
        <v>38.285714285714285</v>
      </c>
      <c r="Q26" s="37">
        <f t="shared" si="33"/>
        <v>35.714285714285715</v>
      </c>
      <c r="R26" s="37">
        <f t="shared" si="33"/>
        <v>112.57142857142857</v>
      </c>
      <c r="S26" s="37">
        <f t="shared" si="33"/>
        <v>95.428571428571431</v>
      </c>
      <c r="T26" s="37">
        <f t="shared" si="33"/>
        <v>150.85714285714286</v>
      </c>
      <c r="U26" s="37">
        <f t="shared" si="33"/>
        <v>131.14285714285714</v>
      </c>
      <c r="V26" s="37"/>
      <c r="W26" s="37">
        <f t="shared" si="33"/>
        <v>32.285714285714285</v>
      </c>
      <c r="X26" s="37">
        <f t="shared" si="33"/>
        <v>22</v>
      </c>
      <c r="Y26" s="37">
        <f t="shared" si="33"/>
        <v>596.85714285714289</v>
      </c>
      <c r="Z26" s="37">
        <f t="shared" si="33"/>
        <v>347.42857142857144</v>
      </c>
      <c r="AA26" s="37">
        <f t="shared" si="33"/>
        <v>628.57142857142856</v>
      </c>
      <c r="AB26" s="37">
        <f t="shared" si="33"/>
        <v>369.42857142857144</v>
      </c>
      <c r="AD26" s="218"/>
      <c r="AH26" s="250"/>
    </row>
    <row r="27" spans="1:34" s="33" customFormat="1" x14ac:dyDescent="0.2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">
      <c r="A31" s="133" t="s">
        <v>107</v>
      </c>
      <c r="B31" s="170"/>
      <c r="C31" s="170"/>
      <c r="D31" s="170"/>
      <c r="E31" s="170"/>
    </row>
    <row r="32" spans="1:34" x14ac:dyDescent="0.2">
      <c r="A32" s="23" t="s">
        <v>150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G52" sqref="G52"/>
    </sheetView>
  </sheetViews>
  <sheetFormatPr defaultRowHeight="12.75" x14ac:dyDescent="0.2"/>
  <cols>
    <col min="1" max="1" width="6.85546875" style="19" customWidth="1"/>
    <col min="2" max="2" width="2.140625" style="19" customWidth="1"/>
    <col min="3" max="3" width="6.85546875" style="19" customWidth="1"/>
    <col min="4" max="4" width="2.5703125" style="19" customWidth="1"/>
    <col min="5" max="5" width="7" style="19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  <col min="24" max="24" width="7" customWidth="1"/>
    <col min="25" max="25" width="4.140625" customWidth="1"/>
  </cols>
  <sheetData>
    <row r="1" spans="1:28" s="150" customFormat="1" ht="14.25" x14ac:dyDescent="0.2">
      <c r="A1" s="150" t="s">
        <v>147</v>
      </c>
    </row>
    <row r="2" spans="1:28" s="33" customFormat="1" x14ac:dyDescent="0.2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68" t="s">
        <v>19</v>
      </c>
      <c r="V2" s="268"/>
      <c r="W2" s="175"/>
    </row>
    <row r="3" spans="1:28" s="33" customFormat="1" ht="14.25" x14ac:dyDescent="0.2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135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9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">
      <c r="A11" s="179" t="s">
        <v>146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5" thickBot="1" x14ac:dyDescent="0.25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5" thickTop="1" x14ac:dyDescent="0.2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6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4.25" x14ac:dyDescent="0.2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">
      <c r="A33" s="73" t="s">
        <v>145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">
      <c r="A34" s="188" t="s">
        <v>144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19:Z34" si="26">L34/K34</f>
        <v>#DIV/0!</v>
      </c>
      <c r="AA34" s="254" t="e">
        <f t="shared" ref="AA19:AA34" si="27">S34/R34</f>
        <v>#DIV/0!</v>
      </c>
      <c r="AB34" s="255" t="e">
        <f t="shared" ref="AB21:AB34" si="28">V34/U34</f>
        <v>#DIV/0!</v>
      </c>
    </row>
    <row r="35" spans="1:28" x14ac:dyDescent="0.2">
      <c r="A35"/>
      <c r="B35"/>
      <c r="C35"/>
      <c r="D35"/>
      <c r="E35"/>
    </row>
    <row r="36" spans="1:28" s="33" customFormat="1" ht="14.25" x14ac:dyDescent="0.2">
      <c r="A36" s="73" t="s">
        <v>143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4.25" x14ac:dyDescent="0.2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4.25" x14ac:dyDescent="0.2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4.25" x14ac:dyDescent="0.2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4.25" x14ac:dyDescent="0.2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4.25" x14ac:dyDescent="0.2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4.25" x14ac:dyDescent="0.2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">
      <c r="A46" s="171" t="s">
        <v>38</v>
      </c>
      <c r="B46" s="171"/>
      <c r="C46" s="171"/>
      <c r="D46" s="171"/>
      <c r="E46" s="171"/>
    </row>
    <row r="47" spans="1:28" s="33" customFormat="1" x14ac:dyDescent="0.2">
      <c r="A47" s="173" t="s">
        <v>108</v>
      </c>
      <c r="B47" s="171"/>
      <c r="C47" s="171"/>
      <c r="D47" s="171"/>
      <c r="E47" s="171"/>
    </row>
    <row r="48" spans="1:28" s="33" customFormat="1" x14ac:dyDescent="0.2">
      <c r="A48" s="171" t="s">
        <v>149</v>
      </c>
      <c r="B48" s="171"/>
      <c r="C48" s="171"/>
      <c r="D48" s="171"/>
      <c r="E48" s="171"/>
    </row>
    <row r="49" spans="1:16" s="33" customFormat="1" x14ac:dyDescent="0.2">
      <c r="A49" s="133" t="s">
        <v>93</v>
      </c>
      <c r="B49" s="171"/>
      <c r="C49" s="171"/>
      <c r="D49" s="171"/>
      <c r="E49" s="171"/>
    </row>
    <row r="50" spans="1:16" x14ac:dyDescent="0.2">
      <c r="A50" s="133" t="s">
        <v>148</v>
      </c>
    </row>
    <row r="54" spans="1:16" x14ac:dyDescent="0.2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workbookViewId="0">
      <selection activeCell="P30" sqref="P30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19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0" customWidth="1"/>
    <col min="65" max="65" width="2.42578125" customWidth="1"/>
    <col min="69" max="69" width="2.7109375" customWidth="1"/>
  </cols>
  <sheetData>
    <row r="1" spans="1:72" s="9" customFormat="1" x14ac:dyDescent="0.2">
      <c r="B1" s="25"/>
      <c r="C1" s="25"/>
      <c r="D1" s="25"/>
      <c r="E1" s="25"/>
      <c r="F1" s="25" t="s">
        <v>151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2" s="9" customFormat="1" x14ac:dyDescent="0.2">
      <c r="F2" s="272" t="s">
        <v>44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60"/>
      <c r="R2" s="272" t="s">
        <v>44</v>
      </c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60"/>
      <c r="AD2" s="272" t="s">
        <v>44</v>
      </c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60"/>
      <c r="AP2" s="272" t="s">
        <v>44</v>
      </c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J2" s="119"/>
      <c r="BK2" s="119"/>
      <c r="BL2" s="119"/>
    </row>
    <row r="3" spans="1:72" s="9" customFormat="1" x14ac:dyDescent="0.2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69">
        <v>2019</v>
      </c>
      <c r="BO3" s="269"/>
      <c r="BP3" s="269"/>
      <c r="BR3" s="269">
        <v>2020</v>
      </c>
      <c r="BS3" s="269"/>
      <c r="BT3" s="269"/>
    </row>
    <row r="4" spans="1:72" s="9" customFormat="1" x14ac:dyDescent="0.2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</row>
    <row r="5" spans="1:72" s="9" customFormat="1" x14ac:dyDescent="0.2">
      <c r="A5" s="20">
        <v>23</v>
      </c>
      <c r="B5" s="6">
        <v>38142</v>
      </c>
      <c r="C5" s="1" t="s">
        <v>70</v>
      </c>
      <c r="D5" s="6">
        <v>40339</v>
      </c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5"/>
      <c r="AE5" s="35"/>
      <c r="AF5" s="35"/>
      <c r="AH5" s="35"/>
      <c r="AI5" s="35"/>
      <c r="AJ5" s="35"/>
      <c r="AK5" s="35"/>
      <c r="AN5" s="12"/>
      <c r="AP5" s="20">
        <v>1</v>
      </c>
      <c r="AQ5" s="20">
        <v>3</v>
      </c>
      <c r="AR5" s="20">
        <v>1</v>
      </c>
      <c r="AT5" s="22">
        <v>2</v>
      </c>
      <c r="AU5" s="22">
        <v>9</v>
      </c>
      <c r="AV5" s="22">
        <v>0</v>
      </c>
      <c r="AX5" s="22"/>
      <c r="AY5" s="22"/>
      <c r="AZ5" s="22"/>
      <c r="BJ5" s="119"/>
      <c r="BK5" s="119"/>
      <c r="BL5" s="119"/>
      <c r="BN5" s="12"/>
      <c r="BO5" s="12"/>
      <c r="BP5" s="12"/>
      <c r="BR5" s="243">
        <v>1</v>
      </c>
      <c r="BS5" s="243"/>
      <c r="BT5" s="243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0">
        <v>7</v>
      </c>
      <c r="AQ6" s="20">
        <v>11</v>
      </c>
      <c r="AR6" s="20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1">
        <v>48</v>
      </c>
      <c r="BK6" s="120">
        <v>0</v>
      </c>
      <c r="BL6" s="120">
        <v>1</v>
      </c>
      <c r="BN6" s="1"/>
      <c r="BO6" s="1"/>
      <c r="BP6" s="1"/>
      <c r="BR6" s="243">
        <v>2</v>
      </c>
      <c r="BS6" s="243"/>
      <c r="BT6" s="243"/>
    </row>
    <row r="7" spans="1:72" x14ac:dyDescent="0.2">
      <c r="A7" s="1">
        <f t="shared" ref="A7:A37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0">
        <v>111</v>
      </c>
      <c r="AQ7" s="20">
        <v>53</v>
      </c>
      <c r="AR7" s="20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1">
        <v>250</v>
      </c>
      <c r="BK7" s="120">
        <v>3</v>
      </c>
      <c r="BL7" s="120">
        <v>4</v>
      </c>
      <c r="BN7" s="1"/>
      <c r="BO7" s="1"/>
      <c r="BP7" s="1"/>
      <c r="BR7" s="243">
        <v>21</v>
      </c>
      <c r="BS7" s="243">
        <v>3</v>
      </c>
      <c r="BT7" s="243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0">
        <v>293</v>
      </c>
      <c r="AQ8" s="20">
        <v>78</v>
      </c>
      <c r="AR8" s="20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1">
        <v>712</v>
      </c>
      <c r="BK8" s="120">
        <v>9</v>
      </c>
      <c r="BL8" s="120">
        <v>13</v>
      </c>
      <c r="BN8" s="1"/>
      <c r="BO8" s="1"/>
      <c r="BP8" s="1"/>
      <c r="BR8" s="243">
        <v>120</v>
      </c>
      <c r="BS8" s="243">
        <v>5</v>
      </c>
      <c r="BT8" s="243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0">
        <v>517</v>
      </c>
      <c r="AQ9" s="20">
        <v>104</v>
      </c>
      <c r="AR9" s="20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1">
        <v>784</v>
      </c>
      <c r="BK9" s="120">
        <v>11</v>
      </c>
      <c r="BL9" s="120">
        <v>18</v>
      </c>
      <c r="BN9" s="1"/>
      <c r="BO9" s="1"/>
      <c r="BP9" s="1"/>
      <c r="BR9" s="243">
        <v>169</v>
      </c>
      <c r="BS9" s="243">
        <v>5</v>
      </c>
      <c r="BT9" s="243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0">
        <v>559</v>
      </c>
      <c r="AQ10" s="20">
        <v>161</v>
      </c>
      <c r="AR10" s="20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1">
        <v>812</v>
      </c>
      <c r="BK10" s="120">
        <v>14</v>
      </c>
      <c r="BL10" s="120">
        <v>20</v>
      </c>
      <c r="BN10" s="1"/>
      <c r="BO10" s="1"/>
      <c r="BP10" s="1"/>
      <c r="BR10" s="243">
        <v>209</v>
      </c>
      <c r="BS10" s="243">
        <v>11</v>
      </c>
      <c r="BT10" s="243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0">
        <v>594</v>
      </c>
      <c r="AQ11" s="20">
        <v>190</v>
      </c>
      <c r="AR11" s="20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2">
        <v>4</v>
      </c>
      <c r="BC11" s="1">
        <v>0</v>
      </c>
      <c r="BD11" s="1">
        <v>3</v>
      </c>
      <c r="BJ11" s="121">
        <v>831</v>
      </c>
      <c r="BK11" s="120">
        <v>18</v>
      </c>
      <c r="BL11" s="120">
        <v>25</v>
      </c>
      <c r="BN11" s="1">
        <v>64</v>
      </c>
      <c r="BO11" s="1">
        <v>5</v>
      </c>
      <c r="BP11" s="1">
        <v>13</v>
      </c>
      <c r="BR11" s="243">
        <v>246</v>
      </c>
      <c r="BS11" s="243">
        <v>12</v>
      </c>
      <c r="BT11" s="243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0">
        <v>78</v>
      </c>
      <c r="AM12" s="1">
        <v>15</v>
      </c>
      <c r="AN12" s="1">
        <v>1</v>
      </c>
      <c r="AP12" s="20">
        <v>637</v>
      </c>
      <c r="AQ12" s="20">
        <v>206</v>
      </c>
      <c r="AR12" s="20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2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1">
        <v>832</v>
      </c>
      <c r="BK12" s="123">
        <v>20</v>
      </c>
      <c r="BL12" s="120">
        <v>28</v>
      </c>
      <c r="BN12" s="1">
        <v>114</v>
      </c>
      <c r="BO12" s="1">
        <v>10</v>
      </c>
      <c r="BP12" s="1">
        <v>46</v>
      </c>
      <c r="BR12" s="243">
        <v>256</v>
      </c>
      <c r="BS12" s="243">
        <v>13</v>
      </c>
      <c r="BT12" s="243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0">
        <f>AL12+38</f>
        <v>116</v>
      </c>
      <c r="AM13" s="5">
        <f>18+AM12</f>
        <v>33</v>
      </c>
      <c r="AN13" s="1">
        <v>3</v>
      </c>
      <c r="AP13" s="20">
        <v>645</v>
      </c>
      <c r="AQ13" s="20">
        <v>216</v>
      </c>
      <c r="AR13" s="20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2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2" t="s">
        <v>41</v>
      </c>
      <c r="BK13" s="122" t="s">
        <v>41</v>
      </c>
      <c r="BL13" s="122" t="s">
        <v>41</v>
      </c>
      <c r="BN13" s="1">
        <v>167</v>
      </c>
      <c r="BO13" s="1">
        <v>13</v>
      </c>
      <c r="BP13" s="1">
        <v>67</v>
      </c>
      <c r="BR13" s="243">
        <v>261</v>
      </c>
      <c r="BS13" s="243">
        <v>13</v>
      </c>
      <c r="BT13" s="243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0">
        <f>71+AL13</f>
        <v>187</v>
      </c>
      <c r="AM14" s="5">
        <f>6+33</f>
        <v>39</v>
      </c>
      <c r="AN14" s="1">
        <v>13</v>
      </c>
      <c r="AP14" s="20">
        <v>662</v>
      </c>
      <c r="AQ14" s="20">
        <v>218</v>
      </c>
      <c r="AR14" s="20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2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1">
        <v>838</v>
      </c>
      <c r="BK14" s="123">
        <v>20</v>
      </c>
      <c r="BL14" s="120">
        <v>30</v>
      </c>
      <c r="BN14" s="1">
        <v>294</v>
      </c>
      <c r="BO14" s="1">
        <v>18</v>
      </c>
      <c r="BP14" s="1">
        <v>71</v>
      </c>
      <c r="BR14" s="243">
        <v>303</v>
      </c>
      <c r="BS14" s="243">
        <v>13</v>
      </c>
      <c r="BT14" s="243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3">
        <f>2+AL14</f>
        <v>189</v>
      </c>
      <c r="AM15" s="83">
        <v>41</v>
      </c>
      <c r="AN15" s="53">
        <v>13</v>
      </c>
      <c r="AP15" s="20">
        <v>694</v>
      </c>
      <c r="AQ15" s="20">
        <v>218</v>
      </c>
      <c r="AR15" s="20">
        <v>41</v>
      </c>
      <c r="AT15" s="1">
        <v>993</v>
      </c>
      <c r="AU15" s="1">
        <v>179</v>
      </c>
      <c r="AV15" s="1">
        <v>28</v>
      </c>
      <c r="AX15" s="53">
        <v>343</v>
      </c>
      <c r="AY15" s="53">
        <v>69</v>
      </c>
      <c r="AZ15" s="53">
        <v>56</v>
      </c>
      <c r="BB15" s="62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1">
        <v>846</v>
      </c>
      <c r="BK15" s="123">
        <v>20</v>
      </c>
      <c r="BL15" s="120">
        <v>36</v>
      </c>
      <c r="BN15" s="1">
        <v>397</v>
      </c>
      <c r="BO15" s="1">
        <v>21</v>
      </c>
      <c r="BP15" s="1">
        <v>79</v>
      </c>
      <c r="BR15" s="243">
        <v>320</v>
      </c>
      <c r="BS15" s="243">
        <v>13</v>
      </c>
      <c r="BT15" s="243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1" t="s">
        <v>46</v>
      </c>
      <c r="G16" s="11" t="s">
        <v>46</v>
      </c>
      <c r="H16" s="11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4"/>
      <c r="AM16" s="85"/>
      <c r="AN16" s="84"/>
      <c r="AP16" s="20">
        <v>704</v>
      </c>
      <c r="AQ16" s="20">
        <v>219</v>
      </c>
      <c r="AR16" s="20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2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1">
        <v>855</v>
      </c>
      <c r="BK16" s="123">
        <v>20</v>
      </c>
      <c r="BL16" s="120">
        <v>37</v>
      </c>
      <c r="BN16" s="1">
        <v>441</v>
      </c>
      <c r="BO16" s="1">
        <v>21</v>
      </c>
      <c r="BP16" s="1">
        <v>88</v>
      </c>
      <c r="BR16" s="243">
        <v>332</v>
      </c>
      <c r="BS16" s="243">
        <v>13</v>
      </c>
      <c r="BT16" s="243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1" t="s">
        <v>46</v>
      </c>
      <c r="G17" s="11" t="s">
        <v>46</v>
      </c>
      <c r="H17" s="11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79"/>
      <c r="AM17" s="5"/>
      <c r="AN17" s="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270" t="s">
        <v>65</v>
      </c>
      <c r="AY17" s="270"/>
      <c r="AZ17" s="270"/>
      <c r="BB17" s="62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1">
        <v>876</v>
      </c>
      <c r="BK17" s="123">
        <v>20</v>
      </c>
      <c r="BL17" s="120">
        <v>40</v>
      </c>
      <c r="BN17" s="1">
        <v>458</v>
      </c>
      <c r="BO17" s="1">
        <v>22</v>
      </c>
      <c r="BP17" s="1">
        <v>92</v>
      </c>
      <c r="BR17" s="243">
        <v>345</v>
      </c>
      <c r="BS17" s="243">
        <v>13</v>
      </c>
      <c r="BT17" s="243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1" t="s">
        <v>46</v>
      </c>
      <c r="G18" s="11" t="s">
        <v>46</v>
      </c>
      <c r="H18" s="11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5"/>
      <c r="AM18" s="5"/>
      <c r="AP18" s="20">
        <v>704</v>
      </c>
      <c r="AQ18" s="20">
        <v>221</v>
      </c>
      <c r="AR18" s="20">
        <v>45</v>
      </c>
      <c r="AT18" s="1">
        <v>1018</v>
      </c>
      <c r="AU18" s="1">
        <v>184</v>
      </c>
      <c r="AV18" s="1">
        <v>30</v>
      </c>
      <c r="AX18" s="270" t="s">
        <v>62</v>
      </c>
      <c r="AY18" s="270"/>
      <c r="AZ18" s="270"/>
      <c r="BB18" s="62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1">
        <v>886</v>
      </c>
      <c r="BK18" s="123">
        <v>20</v>
      </c>
      <c r="BL18" s="120">
        <v>40</v>
      </c>
      <c r="BN18" s="1">
        <v>459</v>
      </c>
      <c r="BO18" s="1">
        <v>22</v>
      </c>
      <c r="BP18" s="1">
        <v>93</v>
      </c>
      <c r="BR18" s="243">
        <v>350</v>
      </c>
      <c r="BS18" s="243">
        <v>13</v>
      </c>
      <c r="BT18" s="243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5"/>
      <c r="AM19" s="5"/>
      <c r="AP19" s="20">
        <v>719</v>
      </c>
      <c r="AQ19" s="20">
        <v>222</v>
      </c>
      <c r="AR19" s="20">
        <v>48</v>
      </c>
      <c r="AT19" s="53">
        <v>1018</v>
      </c>
      <c r="AU19" s="53">
        <v>185</v>
      </c>
      <c r="AV19" s="53">
        <v>33</v>
      </c>
      <c r="AX19" s="270" t="s">
        <v>63</v>
      </c>
      <c r="AY19" s="270"/>
      <c r="AZ19" s="270"/>
      <c r="BB19" s="62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1">
        <v>905</v>
      </c>
      <c r="BK19" s="123">
        <v>20</v>
      </c>
      <c r="BL19" s="120">
        <v>45</v>
      </c>
      <c r="BN19" s="1">
        <v>477</v>
      </c>
      <c r="BO19" s="1">
        <v>23</v>
      </c>
      <c r="BP19" s="1">
        <v>101</v>
      </c>
      <c r="BR19" s="243">
        <v>351</v>
      </c>
      <c r="BS19" s="243">
        <v>13</v>
      </c>
      <c r="BT19" s="243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8">
        <v>247</v>
      </c>
      <c r="AI20" s="18">
        <v>147</v>
      </c>
      <c r="AJ20" s="18">
        <v>55</v>
      </c>
      <c r="AL20" s="35"/>
      <c r="AM20" s="5"/>
      <c r="AP20" s="20">
        <v>765</v>
      </c>
      <c r="AQ20" s="20">
        <v>223</v>
      </c>
      <c r="AR20" s="20">
        <v>62</v>
      </c>
      <c r="AT20" s="82"/>
      <c r="AU20" s="82"/>
      <c r="AV20" s="82"/>
      <c r="AW20" s="52"/>
      <c r="AX20" s="271" t="s">
        <v>64</v>
      </c>
      <c r="AY20" s="271"/>
      <c r="AZ20" s="271"/>
      <c r="BA20" s="3"/>
      <c r="BB20" s="62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1">
        <v>948</v>
      </c>
      <c r="BK20" s="123">
        <v>20</v>
      </c>
      <c r="BL20" s="120">
        <v>56</v>
      </c>
      <c r="BN20" s="1">
        <v>502</v>
      </c>
      <c r="BO20" s="1">
        <v>23</v>
      </c>
      <c r="BP20" s="1">
        <v>109</v>
      </c>
      <c r="BR20" s="243">
        <v>357</v>
      </c>
      <c r="BS20" s="243">
        <v>13</v>
      </c>
      <c r="BT20" s="243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8">
        <v>401</v>
      </c>
      <c r="O21" s="18">
        <v>184</v>
      </c>
      <c r="P21" s="18">
        <v>174</v>
      </c>
      <c r="R21" s="18">
        <v>958</v>
      </c>
      <c r="S21" s="18">
        <v>338</v>
      </c>
      <c r="T21" s="18">
        <v>283</v>
      </c>
      <c r="V21" s="18">
        <v>206</v>
      </c>
      <c r="W21" s="18">
        <v>101</v>
      </c>
      <c r="X21" s="18">
        <v>41</v>
      </c>
      <c r="Z21" s="18">
        <v>268</v>
      </c>
      <c r="AA21" s="18">
        <v>168</v>
      </c>
      <c r="AB21" s="18">
        <v>56</v>
      </c>
      <c r="AD21" s="18">
        <v>222</v>
      </c>
      <c r="AE21" s="18">
        <v>144</v>
      </c>
      <c r="AF21" s="18">
        <v>11</v>
      </c>
      <c r="AK21" s="9"/>
      <c r="AL21" s="35"/>
      <c r="AM21" s="24"/>
      <c r="AN21" s="12"/>
      <c r="AP21" s="20">
        <v>826</v>
      </c>
      <c r="AQ21" s="20">
        <v>232</v>
      </c>
      <c r="AR21" s="20">
        <v>84</v>
      </c>
      <c r="AT21" s="3"/>
      <c r="AU21" s="3"/>
      <c r="AV21" s="3"/>
      <c r="AW21" s="3"/>
      <c r="AX21" s="3"/>
      <c r="AY21" s="3"/>
      <c r="AZ21" s="3"/>
      <c r="BA21" s="3"/>
      <c r="BB21" s="53">
        <v>154</v>
      </c>
      <c r="BC21" s="53">
        <v>10</v>
      </c>
      <c r="BD21" s="53">
        <v>67</v>
      </c>
      <c r="BF21" s="1">
        <v>187</v>
      </c>
      <c r="BG21" s="1">
        <v>9</v>
      </c>
      <c r="BH21" s="1">
        <v>47</v>
      </c>
      <c r="BJ21" s="121">
        <v>1045</v>
      </c>
      <c r="BK21" s="123">
        <v>20</v>
      </c>
      <c r="BL21" s="120">
        <v>61</v>
      </c>
      <c r="BN21" s="1">
        <v>541</v>
      </c>
      <c r="BO21" s="1">
        <v>23</v>
      </c>
      <c r="BP21" s="1">
        <v>120</v>
      </c>
      <c r="BR21" s="243">
        <v>407</v>
      </c>
      <c r="BS21" s="243">
        <v>14</v>
      </c>
      <c r="BT21" s="243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8">
        <v>897</v>
      </c>
      <c r="G22" s="18">
        <v>254</v>
      </c>
      <c r="H22" s="18">
        <v>176</v>
      </c>
      <c r="J22" s="45">
        <v>448</v>
      </c>
      <c r="K22" s="45">
        <v>255</v>
      </c>
      <c r="L22" s="45">
        <v>179</v>
      </c>
      <c r="O22" s="7"/>
      <c r="AH22" s="7"/>
      <c r="AI22" s="7"/>
      <c r="AJ22" s="7"/>
      <c r="AP22" s="18">
        <v>833</v>
      </c>
      <c r="AQ22" s="18">
        <v>232</v>
      </c>
      <c r="AR22" s="18">
        <v>84</v>
      </c>
      <c r="BB22" s="12"/>
      <c r="BC22" s="12"/>
      <c r="BD22" s="12"/>
      <c r="BF22" s="53">
        <v>208</v>
      </c>
      <c r="BG22" s="53">
        <v>9</v>
      </c>
      <c r="BH22" s="53">
        <v>52</v>
      </c>
      <c r="BJ22" s="124">
        <v>1078</v>
      </c>
      <c r="BK22" s="125">
        <v>20</v>
      </c>
      <c r="BL22" s="125">
        <v>66</v>
      </c>
      <c r="BN22" s="53">
        <v>546</v>
      </c>
      <c r="BO22" s="53">
        <v>23</v>
      </c>
      <c r="BP22" s="53">
        <v>121</v>
      </c>
      <c r="BR22" s="53">
        <v>411</v>
      </c>
      <c r="BS22" s="53">
        <v>14</v>
      </c>
      <c r="BT22" s="53">
        <v>78</v>
      </c>
    </row>
    <row r="23" spans="1:72" x14ac:dyDescent="0.2">
      <c r="A23" s="1">
        <f t="shared" si="0"/>
        <v>41</v>
      </c>
      <c r="B23" s="6">
        <f t="shared" ref="B23:B37" si="3">B22+7</f>
        <v>40459</v>
      </c>
      <c r="C23" s="1" t="s">
        <v>70</v>
      </c>
      <c r="D23" s="6">
        <f t="shared" ref="D23:D37" si="4">D22+7</f>
        <v>40465</v>
      </c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5"/>
      <c r="AQ23" s="12"/>
      <c r="AR23" s="12"/>
    </row>
    <row r="24" spans="1:72" x14ac:dyDescent="0.2">
      <c r="A24" s="1">
        <f t="shared" si="0"/>
        <v>42</v>
      </c>
      <c r="B24" s="6">
        <f t="shared" si="3"/>
        <v>40466</v>
      </c>
      <c r="C24" s="1" t="s">
        <v>70</v>
      </c>
      <c r="D24" s="6">
        <f t="shared" si="4"/>
        <v>40472</v>
      </c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1">
        <f t="shared" si="0"/>
        <v>43</v>
      </c>
      <c r="B25" s="6">
        <f t="shared" si="3"/>
        <v>40473</v>
      </c>
      <c r="C25" s="1" t="s">
        <v>70</v>
      </c>
      <c r="D25" s="6">
        <f t="shared" si="4"/>
        <v>40479</v>
      </c>
      <c r="F25" s="7"/>
      <c r="I25" s="3"/>
      <c r="R25"/>
      <c r="T25" s="3"/>
      <c r="U25" s="7"/>
      <c r="V25" s="7"/>
      <c r="W25" s="7"/>
      <c r="AC25"/>
      <c r="AE25" s="1"/>
      <c r="AG25" s="19"/>
      <c r="AN25"/>
      <c r="AP25"/>
    </row>
    <row r="26" spans="1:72" x14ac:dyDescent="0.2">
      <c r="A26" s="1">
        <f t="shared" si="0"/>
        <v>44</v>
      </c>
      <c r="B26" s="6">
        <f t="shared" si="3"/>
        <v>40480</v>
      </c>
      <c r="C26" s="1" t="s">
        <v>70</v>
      </c>
      <c r="D26" s="6">
        <f t="shared" si="4"/>
        <v>40486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</row>
    <row r="27" spans="1:72" x14ac:dyDescent="0.2">
      <c r="A27" s="1">
        <f t="shared" si="0"/>
        <v>45</v>
      </c>
      <c r="B27" s="6">
        <f t="shared" si="3"/>
        <v>40487</v>
      </c>
      <c r="C27" s="1" t="s">
        <v>70</v>
      </c>
      <c r="D27" s="6">
        <f t="shared" si="4"/>
        <v>40493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</row>
    <row r="28" spans="1:72" x14ac:dyDescent="0.2">
      <c r="A28" s="1">
        <f t="shared" si="0"/>
        <v>46</v>
      </c>
      <c r="B28" s="6">
        <f t="shared" si="3"/>
        <v>40494</v>
      </c>
      <c r="C28" s="1" t="s">
        <v>70</v>
      </c>
      <c r="D28" s="6">
        <f t="shared" si="4"/>
        <v>40500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</row>
    <row r="29" spans="1:72" x14ac:dyDescent="0.2">
      <c r="A29" s="1">
        <f t="shared" si="0"/>
        <v>47</v>
      </c>
      <c r="B29" s="6">
        <f t="shared" si="3"/>
        <v>40501</v>
      </c>
      <c r="C29" s="1" t="s">
        <v>70</v>
      </c>
      <c r="D29" s="6">
        <f t="shared" si="4"/>
        <v>40507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</row>
    <row r="30" spans="1:72" x14ac:dyDescent="0.2">
      <c r="A30" s="1">
        <f t="shared" si="0"/>
        <v>48</v>
      </c>
      <c r="B30" s="6">
        <f t="shared" si="3"/>
        <v>40508</v>
      </c>
      <c r="C30" s="1" t="s">
        <v>70</v>
      </c>
      <c r="D30" s="6">
        <f t="shared" si="4"/>
        <v>40514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</row>
    <row r="31" spans="1:72" x14ac:dyDescent="0.2">
      <c r="A31" s="1">
        <f t="shared" si="0"/>
        <v>49</v>
      </c>
      <c r="B31" s="6">
        <f t="shared" si="3"/>
        <v>40515</v>
      </c>
      <c r="C31" s="1" t="s">
        <v>70</v>
      </c>
      <c r="D31" s="6">
        <f t="shared" si="4"/>
        <v>40521</v>
      </c>
      <c r="I31" s="3"/>
      <c r="R31"/>
      <c r="T31" s="3"/>
      <c r="AC31"/>
      <c r="AE31" s="1"/>
      <c r="AG31" s="19"/>
      <c r="AN31"/>
      <c r="AP31"/>
    </row>
    <row r="32" spans="1:72" x14ac:dyDescent="0.2">
      <c r="A32" s="1">
        <f t="shared" si="0"/>
        <v>50</v>
      </c>
      <c r="B32" s="6">
        <f t="shared" si="3"/>
        <v>40522</v>
      </c>
      <c r="C32" s="1" t="s">
        <v>70</v>
      </c>
      <c r="D32" s="6">
        <f t="shared" si="4"/>
        <v>40528</v>
      </c>
      <c r="I32" s="3"/>
      <c r="R32"/>
      <c r="T32" s="3"/>
      <c r="AC32"/>
      <c r="AE32" s="1"/>
      <c r="AG32" s="19"/>
      <c r="AN32"/>
      <c r="AP32"/>
    </row>
    <row r="33" spans="1:42" x14ac:dyDescent="0.2">
      <c r="A33" s="1">
        <f t="shared" si="0"/>
        <v>51</v>
      </c>
      <c r="B33" s="6">
        <f t="shared" si="3"/>
        <v>40529</v>
      </c>
      <c r="C33" s="1" t="s">
        <v>70</v>
      </c>
      <c r="D33" s="6">
        <f t="shared" si="4"/>
        <v>40535</v>
      </c>
      <c r="I33" s="3"/>
      <c r="R33"/>
      <c r="T33" s="3"/>
      <c r="AC33"/>
      <c r="AE33" s="1"/>
      <c r="AG33" s="19"/>
      <c r="AN33"/>
      <c r="AP33"/>
    </row>
    <row r="34" spans="1:42" x14ac:dyDescent="0.2">
      <c r="A34" s="1"/>
      <c r="B34" s="6"/>
      <c r="C34" s="1"/>
      <c r="D34" s="6"/>
      <c r="I34" s="3"/>
      <c r="R34"/>
      <c r="T34" s="3"/>
      <c r="AC34"/>
      <c r="AE34" s="1"/>
      <c r="AG34" s="19"/>
      <c r="AN34"/>
      <c r="AP34"/>
    </row>
    <row r="35" spans="1:42" x14ac:dyDescent="0.2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42" x14ac:dyDescent="0.2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42" x14ac:dyDescent="0.2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42" x14ac:dyDescent="0.2">
      <c r="I38" s="3"/>
      <c r="R38"/>
      <c r="T38" s="3"/>
      <c r="AC38"/>
      <c r="AE38" s="1"/>
      <c r="AG38" s="19"/>
      <c r="AN38"/>
      <c r="AP38"/>
    </row>
    <row r="39" spans="1:42" x14ac:dyDescent="0.2">
      <c r="I39" s="3"/>
      <c r="R39"/>
      <c r="T39" s="3"/>
      <c r="AC39"/>
      <c r="AE39" s="1"/>
      <c r="AG39" s="19"/>
      <c r="AN39"/>
      <c r="AP39"/>
    </row>
    <row r="40" spans="1:42" x14ac:dyDescent="0.2">
      <c r="I40" s="3"/>
      <c r="R40"/>
      <c r="T40" s="3"/>
      <c r="AC40"/>
      <c r="AE40" s="1"/>
      <c r="AG40" s="19"/>
      <c r="AN40"/>
      <c r="AP40"/>
    </row>
    <row r="41" spans="1:42" x14ac:dyDescent="0.2">
      <c r="I41" s="3"/>
      <c r="R41"/>
      <c r="T41" s="3"/>
      <c r="AC41"/>
      <c r="AE41" s="1"/>
      <c r="AG41" s="19"/>
      <c r="AN41"/>
      <c r="AP41"/>
    </row>
    <row r="42" spans="1:42" x14ac:dyDescent="0.2">
      <c r="I42" s="3"/>
      <c r="R42"/>
      <c r="T42" s="3"/>
      <c r="AC42"/>
      <c r="AE42" s="1"/>
      <c r="AG42" s="19"/>
      <c r="AN42"/>
      <c r="AP42"/>
    </row>
    <row r="43" spans="1:42" x14ac:dyDescent="0.2">
      <c r="I43" s="3"/>
      <c r="R43"/>
      <c r="T43" s="3"/>
      <c r="AC43"/>
      <c r="AE43" s="1"/>
      <c r="AG43" s="19"/>
      <c r="AN43"/>
      <c r="AP43"/>
    </row>
    <row r="44" spans="1:42" x14ac:dyDescent="0.2">
      <c r="I44" s="3"/>
      <c r="R44"/>
      <c r="T44" s="3"/>
      <c r="AC44"/>
      <c r="AE44" s="1"/>
      <c r="AG44" s="19"/>
      <c r="AN44"/>
      <c r="AP44"/>
    </row>
    <row r="45" spans="1:42" x14ac:dyDescent="0.2">
      <c r="I45" s="3"/>
      <c r="R45"/>
      <c r="T45" s="3"/>
      <c r="AC45"/>
      <c r="AE45" s="1"/>
      <c r="AG45" s="19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99" customFormat="1" x14ac:dyDescent="0.2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">
      <c r="B2" s="104"/>
      <c r="C2" s="104"/>
      <c r="D2" s="104"/>
      <c r="E2" s="273" t="s">
        <v>68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105"/>
      <c r="Q2" s="273" t="s">
        <v>68</v>
      </c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106"/>
      <c r="AC2" s="273" t="s">
        <v>68</v>
      </c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103"/>
      <c r="AO2" s="274" t="s">
        <v>68</v>
      </c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BE2" s="102"/>
      <c r="BF2" s="102"/>
      <c r="BG2" s="102"/>
      <c r="BH2" s="102"/>
    </row>
    <row r="3" spans="1:71" s="9" customFormat="1" x14ac:dyDescent="0.2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84" t="s">
        <v>78</v>
      </c>
      <c r="BF12" s="279"/>
      <c r="BG12" s="285"/>
      <c r="BH12" s="221"/>
      <c r="BI12" s="278" t="s">
        <v>78</v>
      </c>
      <c r="BJ12" s="279"/>
      <c r="BK12" s="280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82"/>
      <c r="BF13" s="282"/>
      <c r="BG13" s="286"/>
      <c r="BH13" s="221"/>
      <c r="BI13" s="281"/>
      <c r="BJ13" s="282"/>
      <c r="BK13" s="283"/>
      <c r="BM13" s="275" t="s">
        <v>117</v>
      </c>
      <c r="BN13" s="276"/>
      <c r="BO13" s="277"/>
      <c r="BQ13" s="275" t="s">
        <v>117</v>
      </c>
      <c r="BR13" s="276"/>
      <c r="BS13" s="277"/>
    </row>
    <row r="14" spans="1:71" x14ac:dyDescent="0.2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5" thickBot="1" x14ac:dyDescent="0.25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4.25" x14ac:dyDescent="0.2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15" customHeight="1" x14ac:dyDescent="0.2">
      <c r="U36" s="7"/>
      <c r="V36" s="7"/>
      <c r="AK36" s="287" t="s">
        <v>52</v>
      </c>
      <c r="AL36" s="287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">
      <c r="AK37" s="287"/>
      <c r="AL37" s="287"/>
      <c r="AV37" s="96"/>
      <c r="BD37" s="96"/>
      <c r="BQ37" s="19" t="s">
        <v>130</v>
      </c>
    </row>
    <row r="38" spans="1:71" x14ac:dyDescent="0.2">
      <c r="A38" s="9" t="s">
        <v>47</v>
      </c>
      <c r="AK38" s="287"/>
      <c r="AL38" s="287"/>
      <c r="AV38" s="96"/>
      <c r="BD38" s="96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19" customWidth="1"/>
    <col min="2" max="2" width="7.42578125" style="19" customWidth="1"/>
    <col min="3" max="3" width="3.28515625" style="19" customWidth="1"/>
    <col min="4" max="4" width="8.7109375" style="19" customWidth="1"/>
    <col min="5" max="7" width="9.42578125" style="19" bestFit="1" customWidth="1"/>
    <col min="8" max="8" width="2.42578125" style="19" customWidth="1"/>
    <col min="9" max="9" width="9.42578125" style="19" bestFit="1" customWidth="1"/>
    <col min="10" max="10" width="9.28515625" style="19" bestFit="1" customWidth="1"/>
    <col min="11" max="11" width="9.42578125" style="19" bestFit="1" customWidth="1"/>
    <col min="12" max="12" width="2.42578125" style="19" customWidth="1"/>
    <col min="13" max="13" width="9.42578125" style="19" bestFit="1" customWidth="1"/>
    <col min="14" max="14" width="9.28515625" style="19" bestFit="1" customWidth="1"/>
    <col min="15" max="15" width="9.42578125" style="19" bestFit="1" customWidth="1"/>
    <col min="16" max="16" width="2.42578125" style="19" customWidth="1"/>
    <col min="17" max="17" width="9.42578125" style="19" bestFit="1" customWidth="1"/>
    <col min="18" max="18" width="9.28515625" style="19" bestFit="1" customWidth="1"/>
    <col min="19" max="19" width="9.42578125" style="19" bestFit="1" customWidth="1"/>
    <col min="20" max="20" width="2.42578125" style="19" customWidth="1"/>
    <col min="21" max="21" width="9.42578125" style="19" bestFit="1" customWidth="1"/>
    <col min="22" max="23" width="9.28515625" style="19" bestFit="1" customWidth="1"/>
    <col min="24" max="24" width="2.42578125" style="19" customWidth="1"/>
    <col min="25" max="25" width="9.42578125" style="19" bestFit="1" customWidth="1"/>
    <col min="26" max="26" width="9.28515625" style="19" bestFit="1" customWidth="1"/>
    <col min="27" max="27" width="9.42578125" style="19" bestFit="1" customWidth="1"/>
    <col min="28" max="28" width="2.42578125" style="19" customWidth="1"/>
    <col min="29" max="29" width="9.42578125" style="19" bestFit="1" customWidth="1"/>
    <col min="30" max="31" width="9.28515625" style="19" bestFit="1" customWidth="1"/>
    <col min="32" max="32" width="2.42578125" style="19" customWidth="1"/>
    <col min="33" max="33" width="9.42578125" style="19" bestFit="1" customWidth="1"/>
    <col min="34" max="34" width="9.28515625" style="19" bestFit="1" customWidth="1"/>
    <col min="35" max="35" width="9.42578125" style="19" bestFit="1" customWidth="1"/>
    <col min="36" max="36" width="2.42578125" style="19" customWidth="1"/>
    <col min="37" max="37" width="9.42578125" style="19" bestFit="1" customWidth="1"/>
    <col min="38" max="38" width="9.28515625" style="19" bestFit="1" customWidth="1"/>
    <col min="39" max="39" width="9.42578125" style="19" bestFit="1" customWidth="1"/>
    <col min="40" max="40" width="2.42578125" style="19" customWidth="1"/>
    <col min="41" max="42" width="9.28515625" style="19" bestFit="1" customWidth="1"/>
    <col min="43" max="43" width="9.42578125" style="22" bestFit="1" customWidth="1"/>
    <col min="44" max="44" width="2.42578125" style="19" customWidth="1"/>
    <col min="45" max="47" width="9.42578125" style="19" bestFit="1" customWidth="1"/>
    <col min="48" max="48" width="2.42578125" style="19" customWidth="1"/>
    <col min="49" max="50" width="9.28515625" style="19" bestFit="1" customWidth="1"/>
    <col min="51" max="51" width="9.42578125" style="19" bestFit="1" customWidth="1"/>
    <col min="52" max="52" width="9.140625" style="19" hidden="1" customWidth="1"/>
    <col min="53" max="55" width="9.28515625" style="19" bestFit="1" customWidth="1"/>
    <col min="56" max="56" width="2" style="19" customWidth="1"/>
    <col min="57" max="57" width="9.42578125" style="19" bestFit="1" customWidth="1"/>
    <col min="58" max="59" width="9.28515625" style="19" bestFit="1" customWidth="1"/>
    <col min="60" max="60" width="2" style="19" customWidth="1"/>
    <col min="61" max="61" width="9.42578125" style="19" bestFit="1" customWidth="1"/>
    <col min="62" max="62" width="9.28515625" style="19" bestFit="1" customWidth="1"/>
    <col min="63" max="63" width="9.140625" style="19" customWidth="1"/>
    <col min="64" max="64" width="1.7109375" style="19" customWidth="1"/>
    <col min="65" max="67" width="9.28515625" style="19" customWidth="1"/>
    <col min="68" max="68" width="2" style="19" customWidth="1"/>
    <col min="69" max="16384" width="9.140625" style="19"/>
  </cols>
  <sheetData>
    <row r="1" spans="1:71" s="9" customFormat="1" x14ac:dyDescent="0.2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88">
        <v>2015</v>
      </c>
      <c r="AX2" s="288"/>
      <c r="AY2" s="288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88">
        <v>2018</v>
      </c>
      <c r="BJ2" s="288"/>
      <c r="BK2" s="288"/>
      <c r="BL2" s="204"/>
      <c r="BM2" s="270">
        <v>2019</v>
      </c>
      <c r="BN2" s="270"/>
      <c r="BO2" s="270"/>
      <c r="BQ2" s="270">
        <v>2020</v>
      </c>
      <c r="BR2" s="270"/>
      <c r="BS2" s="270"/>
    </row>
    <row r="3" spans="1:71" x14ac:dyDescent="0.2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5" thickBot="1" x14ac:dyDescent="0.25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5" thickBot="1" x14ac:dyDescent="0.25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5" thickBot="1" x14ac:dyDescent="0.25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5" thickBot="1" x14ac:dyDescent="0.25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5" thickBot="1" x14ac:dyDescent="0.25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5" thickBot="1" x14ac:dyDescent="0.25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5" thickBot="1" x14ac:dyDescent="0.25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">
      <c r="AO21" s="20"/>
      <c r="AP21" s="50"/>
      <c r="AQ21" s="50"/>
      <c r="BA21" s="66" t="s">
        <v>71</v>
      </c>
      <c r="BB21" s="65"/>
      <c r="BC21" s="65"/>
    </row>
    <row r="22" spans="1:71" x14ac:dyDescent="0.2">
      <c r="AO22" s="50"/>
      <c r="AP22" s="50"/>
      <c r="AQ22" s="50"/>
      <c r="BA22" s="65"/>
      <c r="BB22" s="65"/>
      <c r="BC22" s="65"/>
    </row>
    <row r="23" spans="1:71" x14ac:dyDescent="0.2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">
      <c r="A25" s="75"/>
    </row>
    <row r="26" spans="1:71" x14ac:dyDescent="0.2">
      <c r="A26" s="76"/>
      <c r="B26" s="44"/>
      <c r="C26" s="44"/>
      <c r="D26" s="44"/>
    </row>
    <row r="27" spans="1:71" x14ac:dyDescent="0.2">
      <c r="A27" s="75"/>
      <c r="B27" s="48"/>
      <c r="C27" s="75"/>
      <c r="D27" s="48"/>
      <c r="F27" s="38"/>
      <c r="G27" s="38"/>
    </row>
    <row r="28" spans="1:71" x14ac:dyDescent="0.2">
      <c r="A28" s="75"/>
      <c r="B28" s="48"/>
      <c r="C28" s="75"/>
      <c r="D28" s="48"/>
      <c r="F28" s="38"/>
      <c r="G28" s="38"/>
    </row>
    <row r="29" spans="1:71" x14ac:dyDescent="0.2">
      <c r="A29" s="75"/>
      <c r="B29" s="48"/>
      <c r="C29" s="75"/>
      <c r="D29" s="48"/>
      <c r="F29" s="38"/>
      <c r="G29" s="38"/>
    </row>
    <row r="30" spans="1:71" x14ac:dyDescent="0.2">
      <c r="A30" s="75"/>
      <c r="B30" s="48"/>
      <c r="C30" s="75"/>
      <c r="D30" s="48"/>
      <c r="E30" s="38"/>
      <c r="F30" s="38"/>
      <c r="G30" s="38"/>
    </row>
    <row r="31" spans="1:71" x14ac:dyDescent="0.2">
      <c r="A31" s="75"/>
      <c r="B31" s="48"/>
      <c r="C31" s="75"/>
      <c r="D31" s="48"/>
      <c r="E31" s="38"/>
      <c r="F31" s="38"/>
      <c r="G31" s="38"/>
    </row>
    <row r="32" spans="1:71" x14ac:dyDescent="0.2">
      <c r="A32" s="75"/>
      <c r="B32" s="48"/>
      <c r="C32" s="75"/>
      <c r="D32" s="48"/>
      <c r="E32" s="38"/>
      <c r="F32" s="38"/>
      <c r="G32" s="38"/>
    </row>
    <row r="33" spans="1:7" x14ac:dyDescent="0.2">
      <c r="A33" s="75"/>
      <c r="B33" s="48"/>
      <c r="C33" s="75"/>
      <c r="D33" s="48"/>
      <c r="E33" s="38"/>
      <c r="F33" s="38"/>
      <c r="G33" s="38"/>
    </row>
    <row r="34" spans="1:7" x14ac:dyDescent="0.2">
      <c r="A34" s="75"/>
      <c r="B34" s="48"/>
      <c r="C34" s="75"/>
      <c r="D34" s="48"/>
      <c r="E34" s="38"/>
      <c r="F34" s="38"/>
      <c r="G34" s="38"/>
    </row>
    <row r="35" spans="1:7" x14ac:dyDescent="0.2">
      <c r="A35" s="75"/>
      <c r="B35" s="48"/>
      <c r="C35" s="75"/>
      <c r="D35" s="48"/>
      <c r="E35" s="38"/>
      <c r="F35" s="38"/>
      <c r="G35" s="38"/>
    </row>
    <row r="36" spans="1:7" x14ac:dyDescent="0.2">
      <c r="A36" s="75"/>
      <c r="B36" s="48"/>
      <c r="C36" s="75"/>
      <c r="D36" s="48"/>
      <c r="E36" s="38"/>
      <c r="F36" s="38"/>
      <c r="G36" s="38"/>
    </row>
    <row r="37" spans="1:7" x14ac:dyDescent="0.2">
      <c r="A37" s="75"/>
      <c r="B37" s="48"/>
      <c r="C37" s="75"/>
      <c r="D37" s="48"/>
      <c r="E37" s="38"/>
      <c r="F37" s="13"/>
      <c r="G37" s="38"/>
    </row>
    <row r="38" spans="1:7" x14ac:dyDescent="0.2">
      <c r="A38" s="75"/>
      <c r="B38" s="48"/>
      <c r="C38" s="75"/>
      <c r="D38" s="48"/>
      <c r="E38" s="38"/>
      <c r="G38" s="38"/>
    </row>
    <row r="39" spans="1:7" x14ac:dyDescent="0.2">
      <c r="A39" s="75"/>
      <c r="B39" s="48"/>
      <c r="C39" s="75"/>
      <c r="D39" s="48"/>
      <c r="E39" s="38"/>
      <c r="G39" s="13"/>
    </row>
    <row r="40" spans="1:7" x14ac:dyDescent="0.2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2022-06-04T23:58:34Z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