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185B922B-302B-452A-ADE7-A9F7774FADD5}" xr6:coauthVersionLast="47" xr6:coauthVersionMax="47" xr10:uidLastSave="{00000000-0000-0000-0000-000000000000}"/>
  <bookViews>
    <workbookView xWindow="-19320" yWindow="-4020" windowWidth="19440" windowHeight="15600" activeTab="3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Weir-2021'!$A$1:$AG$26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4" l="1"/>
  <c r="S22" i="4"/>
  <c r="R23" i="4"/>
  <c r="S23" i="4"/>
  <c r="R24" i="4"/>
  <c r="S24" i="4"/>
  <c r="R25" i="4"/>
  <c r="S25" i="4"/>
  <c r="R26" i="4"/>
  <c r="S26" i="4"/>
  <c r="R27" i="4"/>
  <c r="S27" i="4"/>
  <c r="AA27" i="4" s="1"/>
  <c r="X14" i="4"/>
  <c r="X15" i="4"/>
  <c r="X16" i="4"/>
  <c r="X17" i="4"/>
  <c r="X18" i="4"/>
  <c r="X19" i="4"/>
  <c r="X20" i="4"/>
  <c r="X21" i="4"/>
  <c r="X22" i="4"/>
  <c r="X26" i="4"/>
  <c r="X27" i="4"/>
  <c r="K21" i="4"/>
  <c r="L21" i="4"/>
  <c r="K22" i="4"/>
  <c r="L22" i="4"/>
  <c r="Z22" i="4" s="1"/>
  <c r="K23" i="4"/>
  <c r="L23" i="4"/>
  <c r="K24" i="4"/>
  <c r="L24" i="4"/>
  <c r="Z24" i="4" s="1"/>
  <c r="K25" i="4"/>
  <c r="L25" i="4"/>
  <c r="Z20" i="4"/>
  <c r="M33" i="8"/>
  <c r="N33" i="8"/>
  <c r="T33" i="8"/>
  <c r="U33" i="8"/>
  <c r="AA33" i="8"/>
  <c r="AB33" i="8"/>
  <c r="AF33" i="8"/>
  <c r="AH33" i="8"/>
  <c r="C31" i="8"/>
  <c r="E31" i="8"/>
  <c r="C32" i="8"/>
  <c r="C33" i="8" s="1"/>
  <c r="C34" i="8" s="1"/>
  <c r="E32" i="8"/>
  <c r="E33" i="8" s="1"/>
  <c r="E34" i="8" s="1"/>
  <c r="AH38" i="8"/>
  <c r="AH39" i="8"/>
  <c r="AH41" i="8"/>
  <c r="AH42" i="8"/>
  <c r="AH43" i="8"/>
  <c r="Z36" i="4"/>
  <c r="AA36" i="4"/>
  <c r="AB36" i="4"/>
  <c r="Z37" i="4"/>
  <c r="AA37" i="4"/>
  <c r="AB37" i="4"/>
  <c r="Z38" i="4"/>
  <c r="AA38" i="4"/>
  <c r="AB38" i="4"/>
  <c r="Z39" i="4"/>
  <c r="AA39" i="4"/>
  <c r="AB39" i="4"/>
  <c r="Z40" i="4"/>
  <c r="AA40" i="4"/>
  <c r="AB40" i="4"/>
  <c r="Z41" i="4"/>
  <c r="AA41" i="4"/>
  <c r="AB41" i="4"/>
  <c r="AB21" i="4"/>
  <c r="AA22" i="4"/>
  <c r="AB22" i="4"/>
  <c r="Z23" i="4"/>
  <c r="AB23" i="4"/>
  <c r="AB24" i="4"/>
  <c r="AB25" i="4"/>
  <c r="Z26" i="4"/>
  <c r="AA26" i="4"/>
  <c r="AB26" i="4"/>
  <c r="Z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AH23" i="8" s="1"/>
  <c r="M24" i="8"/>
  <c r="N24" i="8"/>
  <c r="T24" i="8"/>
  <c r="U24" i="8"/>
  <c r="AF24" i="8"/>
  <c r="X25" i="4" l="1"/>
  <c r="AA25" i="4"/>
  <c r="Z25" i="4"/>
  <c r="AA24" i="4"/>
  <c r="X24" i="4"/>
  <c r="AA23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AD5" i="3"/>
  <c r="AH5" i="3" s="1"/>
  <c r="AG5" i="3"/>
  <c r="I14" i="3"/>
  <c r="J14" i="3"/>
  <c r="K14" i="3"/>
  <c r="L14" i="3"/>
  <c r="P14" i="3"/>
  <c r="Q14" i="3"/>
  <c r="R14" i="3"/>
  <c r="S14" i="3"/>
  <c r="W14" i="3"/>
  <c r="X14" i="3"/>
  <c r="Y14" i="3"/>
  <c r="Z14" i="3"/>
  <c r="G14" i="3"/>
  <c r="M5" i="3"/>
  <c r="N5" i="3"/>
  <c r="AE5" i="3" s="1"/>
  <c r="T5" i="3"/>
  <c r="U5" i="3"/>
  <c r="AF5" i="3" s="1"/>
  <c r="AA5" i="3"/>
  <c r="AB5" i="3"/>
  <c r="E5" i="3"/>
  <c r="AF12" i="8"/>
  <c r="AF7" i="8"/>
  <c r="BQ33" i="7"/>
  <c r="AD16" i="3"/>
  <c r="AH16" i="3" s="1"/>
  <c r="AD17" i="3"/>
  <c r="AH17" i="3" s="1"/>
  <c r="AD19" i="3"/>
  <c r="AH19" i="3" s="1"/>
  <c r="AD20" i="3"/>
  <c r="AH20" i="3" s="1"/>
  <c r="AF11" i="8"/>
  <c r="AB5" i="4" l="1"/>
  <c r="AB6" i="4"/>
  <c r="AB7" i="4"/>
  <c r="AB8" i="4"/>
  <c r="AB9" i="4"/>
  <c r="AB11" i="4"/>
  <c r="AB18" i="4" l="1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F5" i="8"/>
  <c r="AA5" i="8"/>
  <c r="T5" i="8"/>
  <c r="T36" i="8" s="1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1" i="3"/>
  <c r="AH21" i="3" s="1"/>
  <c r="AB13" i="8"/>
  <c r="AB14" i="8"/>
  <c r="AB15" i="8"/>
  <c r="AB16" i="8"/>
  <c r="AB17" i="8"/>
  <c r="N18" i="3"/>
  <c r="M18" i="3"/>
  <c r="AD18" i="3" s="1"/>
  <c r="AH18" i="3" s="1"/>
  <c r="S38" i="4"/>
  <c r="R38" i="4"/>
  <c r="L38" i="4"/>
  <c r="K38" i="4"/>
  <c r="BA1" i="6"/>
  <c r="AO1" i="6"/>
  <c r="AC1" i="6"/>
  <c r="Q1" i="6"/>
  <c r="AB40" i="8"/>
  <c r="AA40" i="8"/>
  <c r="N40" i="8"/>
  <c r="M40" i="8"/>
  <c r="E5" i="8"/>
  <c r="N5" i="8"/>
  <c r="U5" i="8"/>
  <c r="AB5" i="8"/>
  <c r="AB36" i="8" s="1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T12" i="3"/>
  <c r="U12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R30" i="4"/>
  <c r="X30" i="4" s="1"/>
  <c r="S29" i="4"/>
  <c r="R29" i="4"/>
  <c r="X29" i="4" s="1"/>
  <c r="S28" i="4"/>
  <c r="R28" i="4"/>
  <c r="X28" i="4" s="1"/>
  <c r="L9" i="4"/>
  <c r="K9" i="4"/>
  <c r="X9" i="4" s="1"/>
  <c r="L8" i="4"/>
  <c r="K8" i="4"/>
  <c r="X8" i="4" s="1"/>
  <c r="L7" i="4"/>
  <c r="K7" i="4"/>
  <c r="X7" i="4" s="1"/>
  <c r="S9" i="4"/>
  <c r="S8" i="4"/>
  <c r="S7" i="4"/>
  <c r="S6" i="4"/>
  <c r="S5" i="4"/>
  <c r="R21" i="4"/>
  <c r="R20" i="4"/>
  <c r="R19" i="4"/>
  <c r="R18" i="4"/>
  <c r="R17" i="4"/>
  <c r="R16" i="4"/>
  <c r="R15" i="4"/>
  <c r="R14" i="4"/>
  <c r="S13" i="4"/>
  <c r="R13" i="4"/>
  <c r="X13" i="4" s="1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X34" i="4" l="1"/>
  <c r="AA21" i="4"/>
  <c r="AA20" i="4"/>
  <c r="U36" i="8"/>
  <c r="AA36" i="8"/>
  <c r="N36" i="8"/>
  <c r="AH40" i="8"/>
  <c r="AF36" i="8"/>
  <c r="M36" i="8"/>
  <c r="AA19" i="4"/>
  <c r="S34" i="4"/>
  <c r="R34" i="4"/>
  <c r="AA14" i="4"/>
  <c r="AA13" i="4"/>
  <c r="AG11" i="3"/>
  <c r="AE11" i="3"/>
  <c r="AF10" i="3"/>
  <c r="E6" i="8"/>
  <c r="AG9" i="3"/>
  <c r="AF9" i="3"/>
  <c r="AE9" i="3"/>
  <c r="AA14" i="3"/>
  <c r="AG8" i="3"/>
  <c r="AF8" i="3"/>
  <c r="M14" i="3"/>
  <c r="AE8" i="3"/>
  <c r="AG7" i="3"/>
  <c r="U14" i="3"/>
  <c r="T14" i="3"/>
  <c r="AF7" i="3"/>
  <c r="N14" i="3"/>
  <c r="AE7" i="3"/>
  <c r="AG6" i="3"/>
  <c r="AB14" i="3"/>
  <c r="AF6" i="3"/>
  <c r="AE6" i="3"/>
  <c r="AD6" i="3"/>
  <c r="AH6" i="3" s="1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17" i="4"/>
  <c r="AA15" i="4"/>
  <c r="Z6" i="4"/>
  <c r="Z7" i="4"/>
  <c r="Z9" i="4"/>
  <c r="Z5" i="4"/>
  <c r="Z8" i="4"/>
  <c r="AA18" i="4"/>
  <c r="AA16" i="4"/>
  <c r="L33" i="4"/>
  <c r="J34" i="4"/>
  <c r="I34" i="4"/>
  <c r="H34" i="4"/>
  <c r="G34" i="4"/>
  <c r="AH22" i="8"/>
  <c r="AH21" i="8"/>
  <c r="AD8" i="3"/>
  <c r="AH8" i="3" s="1"/>
  <c r="AD11" i="3"/>
  <c r="AH11" i="3" s="1"/>
  <c r="AD7" i="3"/>
  <c r="AH7" i="3" s="1"/>
  <c r="AD10" i="3"/>
  <c r="AH10" i="3" s="1"/>
  <c r="AD12" i="3"/>
  <c r="AH12" i="3" s="1"/>
  <c r="AD9" i="3"/>
  <c r="AH9" i="3" s="1"/>
  <c r="E8" i="3"/>
  <c r="C9" i="3"/>
  <c r="E7" i="3"/>
  <c r="K11" i="4"/>
  <c r="K34" i="4" s="1"/>
  <c r="L11" i="4"/>
  <c r="AH20" i="8"/>
  <c r="E8" i="8"/>
  <c r="C9" i="8"/>
  <c r="E7" i="8"/>
  <c r="AH18" i="8"/>
  <c r="AH36" i="8" l="1"/>
  <c r="AA34" i="4"/>
  <c r="AE14" i="3"/>
  <c r="AF14" i="3"/>
  <c r="AG14" i="3"/>
  <c r="Z11" i="4"/>
  <c r="L34" i="4"/>
  <c r="Z34" i="4" s="1"/>
  <c r="AD14" i="3"/>
  <c r="AH14" i="3" s="1"/>
  <c r="AH22" i="3" s="1"/>
  <c r="C10" i="3"/>
  <c r="E9" i="3"/>
  <c r="E9" i="8"/>
  <c r="C10" i="8"/>
  <c r="E10" i="3" l="1"/>
  <c r="C11" i="3"/>
  <c r="C11" i="8"/>
  <c r="E10" i="8"/>
  <c r="C12" i="3" l="1"/>
  <c r="E11" i="3"/>
  <c r="C12" i="8"/>
  <c r="E11" i="8"/>
  <c r="E12" i="3" l="1"/>
  <c r="C13" i="8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E22" i="8"/>
  <c r="E23" i="8" s="1"/>
  <c r="E24" i="8" s="1"/>
  <c r="E25" i="8" s="1"/>
  <c r="E26" i="8" s="1"/>
  <c r="E27" i="8" s="1"/>
  <c r="E28" i="8" s="1"/>
  <c r="E29" i="8" s="1"/>
  <c r="E30" i="8" s="1"/>
</calcChain>
</file>

<file path=xl/sharedStrings.xml><?xml version="1.0" encoding="utf-8"?>
<sst xmlns="http://schemas.openxmlformats.org/spreadsheetml/2006/main" count="630" uniqueCount="149">
  <si>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</si>
  <si>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</si>
  <si>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</si>
  <si>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</si>
  <si>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</si>
  <si>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</si>
  <si>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</si>
  <si>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</si>
  <si>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</si>
  <si>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</si>
  <si>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</si>
  <si>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</si>
  <si>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</si>
  <si>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</si>
  <si>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</si>
  <si>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</si>
  <si>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</si>
  <si>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</si>
  <si>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</si>
  <si>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</si>
  <si>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</si>
  <si>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</si>
  <si>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</si>
  <si>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</si>
  <si>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</si>
  <si>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</si>
  <si>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</si>
  <si>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</si>
  <si>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</si>
  <si>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</si>
  <si>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</si>
  <si>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</si>
  <si>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</si>
  <si>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</si>
  <si>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</si>
  <si>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</si>
  <si>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</si>
  <si>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</si>
  <si>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</si>
  <si>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</si>
  <si>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</si>
  <si>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</si>
  <si>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</si>
  <si>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</si>
  <si>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</si>
  <si>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</si>
  <si>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</si>
  <si>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</si>
  <si>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</si>
  <si>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</si>
  <si>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</si>
  <si>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</si>
  <si>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</si>
  <si>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</si>
  <si>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</si>
  <si>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</si>
  <si>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</si>
  <si>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</si>
  <si>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</si>
  <si>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</si>
  <si>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</si>
  <si>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</si>
  <si>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</si>
  <si>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</si>
  <si>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</si>
  <si>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</si>
  <si>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</si>
  <si>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</si>
  <si>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</si>
  <si>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</si>
  <si>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</si>
  <si>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</si>
  <si>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</si>
  <si>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</si>
  <si>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</si>
  <si>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</si>
  <si>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</si>
  <si>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</si>
  <si>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</si>
  <si>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</si>
  <si>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</si>
  <si>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</si>
  <si>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</si>
  <si>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</si>
  <si>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</si>
  <si>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</si>
  <si>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</si>
  <si>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</si>
  <si>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</si>
  <si>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</si>
  <si>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</si>
  <si>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</si>
  <si>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</si>
  <si>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</si>
  <si>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</si>
  <si>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</si>
  <si>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</si>
  <si>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</si>
  <si>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</si>
  <si>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</si>
  <si>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</si>
  <si>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</si>
  <si>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</si>
  <si>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</si>
  <si>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</si>
  <si>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</si>
  <si>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</si>
  <si>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</si>
  <si>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</si>
  <si>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</si>
  <si>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</si>
  <si>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</si>
  <si>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</si>
  <si>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</si>
  <si>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</si>
  <si>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</si>
  <si>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</si>
  <si>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</si>
  <si>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</si>
  <si>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</si>
  <si>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</si>
  <si>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</si>
  <si>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</si>
  <si>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</si>
  <si>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</si>
  <si>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</si>
  <si>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</si>
  <si>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</si>
  <si>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</si>
  <si>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</si>
  <si>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</si>
  <si>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</si>
  <si>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</si>
  <si>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</si>
  <si>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</si>
  <si>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</si>
  <si>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</si>
  <si>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</si>
  <si>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</si>
  <si>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</si>
  <si>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</si>
  <si>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</si>
  <si>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</si>
  <si>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</si>
  <si>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</si>
  <si>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</si>
  <si>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</si>
  <si>
    <t>HIGH FLOW BLOW</t>
  </si>
  <si>
    <t>5/  JWs 32 - 37, with the exception of JW 35 we were unable to trap due to high flows or fire exacuations.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</si>
</sst>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9" fontId="0" fillId="0" borderId="0" xfId="3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9" fontId="0" fillId="0" borderId="0" xfId="3" quotePrefix="1" applyFont="1" applyFill="1" applyAlignment="1">
      <alignment horizontal="center"/>
    </xf>
    <xf numFmtId="9" fontId="0" fillId="0" borderId="0" xfId="3" quotePrefix="1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"/>
  <sheetViews>
    <sheetView zoomScale="90" zoomScaleNormal="90" workbookViewId="0">
      <selection activeCell="Y35" sqref="Y35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5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77" t="s">
        <v>26</v>
      </c>
      <c r="AE2" s="277"/>
      <c r="AF2" s="277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78"/>
      <c r="AE3" s="278"/>
      <c r="AF3" s="278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69" t="s">
        <v>106</v>
      </c>
      <c r="AI4" s="272" t="s">
        <v>115</v>
      </c>
    </row>
    <row r="5" spans="1:35" s="135" customFormat="1" ht="2.4" customHeight="1" x14ac:dyDescent="0.25">
      <c r="A5" s="133">
        <v>28</v>
      </c>
      <c r="B5" s="198"/>
      <c r="C5" s="199">
        <v>43979</v>
      </c>
      <c r="D5" s="133" t="s">
        <v>35</v>
      </c>
      <c r="E5" s="199">
        <f t="shared" ref="E5:E12" si="0">C5+6</f>
        <v>43985</v>
      </c>
      <c r="F5" s="198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8"/>
      <c r="C6" s="199">
        <f t="shared" ref="C6:C12" si="8">C5+7</f>
        <v>43986</v>
      </c>
      <c r="D6" s="133" t="s">
        <v>35</v>
      </c>
      <c r="E6" s="199">
        <f t="shared" si="0"/>
        <v>43992</v>
      </c>
      <c r="F6" s="198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2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8"/>
      <c r="C7" s="199">
        <f t="shared" si="8"/>
        <v>43993</v>
      </c>
      <c r="D7" s="133" t="s">
        <v>35</v>
      </c>
      <c r="E7" s="199">
        <f t="shared" si="0"/>
        <v>43999</v>
      </c>
      <c r="F7" s="198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8"/>
      <c r="C8" s="199">
        <f t="shared" si="8"/>
        <v>44000</v>
      </c>
      <c r="D8" s="133" t="s">
        <v>35</v>
      </c>
      <c r="E8" s="199">
        <f t="shared" si="0"/>
        <v>44006</v>
      </c>
      <c r="F8" s="198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8"/>
      <c r="C9" s="199">
        <f t="shared" si="8"/>
        <v>44007</v>
      </c>
      <c r="D9" s="133" t="s">
        <v>35</v>
      </c>
      <c r="E9" s="199">
        <f t="shared" si="0"/>
        <v>44013</v>
      </c>
      <c r="F9" s="198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8"/>
      <c r="C10" s="199">
        <f t="shared" si="8"/>
        <v>44014</v>
      </c>
      <c r="D10" s="133" t="s">
        <v>35</v>
      </c>
      <c r="E10" s="199">
        <f t="shared" si="0"/>
        <v>44020</v>
      </c>
      <c r="F10" s="198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8"/>
      <c r="C11" s="199">
        <f t="shared" si="8"/>
        <v>44021</v>
      </c>
      <c r="D11" s="133" t="s">
        <v>35</v>
      </c>
      <c r="E11" s="199">
        <f t="shared" si="0"/>
        <v>44027</v>
      </c>
      <c r="F11" s="198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199">
        <f t="shared" si="8"/>
        <v>44028</v>
      </c>
      <c r="D12" s="133" t="s">
        <v>35</v>
      </c>
      <c r="E12" s="199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199">
        <f>C12+7</f>
        <v>44035</v>
      </c>
      <c r="D13" s="133" t="s">
        <v>35</v>
      </c>
      <c r="E13" s="199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199">
        <f t="shared" ref="C14" si="17">C13+7</f>
        <v>44042</v>
      </c>
      <c r="D14" s="133" t="s">
        <v>35</v>
      </c>
      <c r="E14" s="199">
        <f t="shared" ref="E14:E19" si="18">E13+7</f>
        <v>44048</v>
      </c>
      <c r="F14" s="133"/>
      <c r="G14" s="136">
        <v>5</v>
      </c>
      <c r="H14" s="136"/>
      <c r="I14" s="206">
        <v>19</v>
      </c>
      <c r="J14" s="206">
        <v>0</v>
      </c>
      <c r="K14" s="206">
        <v>60</v>
      </c>
      <c r="L14" s="206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ht="15.6" x14ac:dyDescent="0.25">
      <c r="A15" s="139">
        <v>32</v>
      </c>
      <c r="B15" s="133"/>
      <c r="C15" s="199">
        <f t="shared" ref="C15:C19" si="23">C14+7</f>
        <v>44049</v>
      </c>
      <c r="D15" s="133" t="s">
        <v>35</v>
      </c>
      <c r="E15" s="199">
        <f t="shared" si="18"/>
        <v>44055</v>
      </c>
      <c r="F15" s="261">
        <v>5</v>
      </c>
      <c r="G15" s="257">
        <v>0</v>
      </c>
      <c r="H15" s="257"/>
      <c r="I15" s="257">
        <v>0</v>
      </c>
      <c r="J15" s="257">
        <v>0</v>
      </c>
      <c r="K15" s="257">
        <v>0</v>
      </c>
      <c r="L15" s="257">
        <v>0</v>
      </c>
      <c r="M15" s="258">
        <f t="shared" si="15"/>
        <v>0</v>
      </c>
      <c r="N15" s="258">
        <f t="shared" si="15"/>
        <v>0</v>
      </c>
      <c r="O15" s="258"/>
      <c r="P15" s="257">
        <v>0</v>
      </c>
      <c r="Q15" s="257">
        <v>0</v>
      </c>
      <c r="R15" s="257">
        <v>0</v>
      </c>
      <c r="S15" s="257">
        <v>0</v>
      </c>
      <c r="T15" s="258">
        <f t="shared" si="16"/>
        <v>0</v>
      </c>
      <c r="U15" s="258">
        <f t="shared" si="16"/>
        <v>0</v>
      </c>
      <c r="V15" s="258"/>
      <c r="W15" s="257">
        <v>0</v>
      </c>
      <c r="X15" s="257">
        <v>0</v>
      </c>
      <c r="Y15" s="257">
        <v>0</v>
      </c>
      <c r="Z15" s="257">
        <v>0</v>
      </c>
      <c r="AA15" s="258">
        <f t="shared" si="5"/>
        <v>0</v>
      </c>
      <c r="AB15" s="258">
        <f t="shared" si="6"/>
        <v>0</v>
      </c>
      <c r="AC15" s="258"/>
      <c r="AD15" s="257">
        <v>0</v>
      </c>
      <c r="AE15" s="257">
        <v>0</v>
      </c>
      <c r="AF15" s="258">
        <f t="shared" si="13"/>
        <v>0</v>
      </c>
      <c r="AG15" s="259"/>
      <c r="AH15" s="260">
        <f t="shared" si="14"/>
        <v>0</v>
      </c>
      <c r="AI15" s="259">
        <v>32</v>
      </c>
    </row>
    <row r="16" spans="1:35" s="135" customFormat="1" ht="15.6" x14ac:dyDescent="0.25">
      <c r="A16" s="139">
        <v>33</v>
      </c>
      <c r="B16" s="133"/>
      <c r="C16" s="199">
        <f t="shared" si="23"/>
        <v>44056</v>
      </c>
      <c r="D16" s="133" t="s">
        <v>35</v>
      </c>
      <c r="E16" s="199">
        <f t="shared" si="18"/>
        <v>44062</v>
      </c>
      <c r="F16" s="261">
        <v>5</v>
      </c>
      <c r="G16" s="257">
        <v>0</v>
      </c>
      <c r="H16" s="257"/>
      <c r="I16" s="257">
        <v>0</v>
      </c>
      <c r="J16" s="257">
        <v>0</v>
      </c>
      <c r="K16" s="257">
        <v>0</v>
      </c>
      <c r="L16" s="257">
        <v>0</v>
      </c>
      <c r="M16" s="258">
        <f t="shared" si="15"/>
        <v>0</v>
      </c>
      <c r="N16" s="258">
        <f t="shared" si="15"/>
        <v>0</v>
      </c>
      <c r="O16" s="258"/>
      <c r="P16" s="257">
        <v>0</v>
      </c>
      <c r="Q16" s="257">
        <v>0</v>
      </c>
      <c r="R16" s="257">
        <v>0</v>
      </c>
      <c r="S16" s="257">
        <v>0</v>
      </c>
      <c r="T16" s="258">
        <f t="shared" si="16"/>
        <v>0</v>
      </c>
      <c r="U16" s="258">
        <f t="shared" si="16"/>
        <v>0</v>
      </c>
      <c r="V16" s="258"/>
      <c r="W16" s="257">
        <v>0</v>
      </c>
      <c r="X16" s="257">
        <v>0</v>
      </c>
      <c r="Y16" s="257">
        <v>0</v>
      </c>
      <c r="Z16" s="257">
        <v>0</v>
      </c>
      <c r="AA16" s="258">
        <f t="shared" si="5"/>
        <v>0</v>
      </c>
      <c r="AB16" s="258">
        <f t="shared" si="6"/>
        <v>0</v>
      </c>
      <c r="AC16" s="258"/>
      <c r="AD16" s="257">
        <v>0</v>
      </c>
      <c r="AE16" s="257">
        <v>0</v>
      </c>
      <c r="AF16" s="258">
        <f t="shared" si="13"/>
        <v>0</v>
      </c>
      <c r="AG16" s="259"/>
      <c r="AH16" s="260">
        <f t="shared" si="14"/>
        <v>0</v>
      </c>
      <c r="AI16" s="259">
        <v>33</v>
      </c>
    </row>
    <row r="17" spans="1:35" s="135" customFormat="1" ht="15.6" x14ac:dyDescent="0.25">
      <c r="A17" s="139">
        <v>34</v>
      </c>
      <c r="B17" s="133"/>
      <c r="C17" s="199">
        <f t="shared" si="23"/>
        <v>44063</v>
      </c>
      <c r="D17" s="133" t="s">
        <v>35</v>
      </c>
      <c r="E17" s="199">
        <f t="shared" si="18"/>
        <v>44069</v>
      </c>
      <c r="F17" s="261">
        <v>5</v>
      </c>
      <c r="G17" s="257">
        <v>0</v>
      </c>
      <c r="H17" s="257"/>
      <c r="I17" s="257">
        <v>0</v>
      </c>
      <c r="J17" s="257">
        <v>0</v>
      </c>
      <c r="K17" s="257">
        <v>0</v>
      </c>
      <c r="L17" s="257">
        <v>0</v>
      </c>
      <c r="M17" s="258">
        <f t="shared" si="15"/>
        <v>0</v>
      </c>
      <c r="N17" s="258">
        <f t="shared" si="15"/>
        <v>0</v>
      </c>
      <c r="O17" s="258"/>
      <c r="P17" s="257">
        <v>0</v>
      </c>
      <c r="Q17" s="257">
        <v>0</v>
      </c>
      <c r="R17" s="257">
        <v>0</v>
      </c>
      <c r="S17" s="257">
        <v>0</v>
      </c>
      <c r="T17" s="258">
        <f t="shared" si="16"/>
        <v>0</v>
      </c>
      <c r="U17" s="258">
        <f t="shared" si="16"/>
        <v>0</v>
      </c>
      <c r="V17" s="258"/>
      <c r="W17" s="257">
        <v>0</v>
      </c>
      <c r="X17" s="257">
        <v>0</v>
      </c>
      <c r="Y17" s="257">
        <v>0</v>
      </c>
      <c r="Z17" s="257">
        <v>0</v>
      </c>
      <c r="AA17" s="258">
        <f t="shared" si="5"/>
        <v>0</v>
      </c>
      <c r="AB17" s="258">
        <f t="shared" si="6"/>
        <v>0</v>
      </c>
      <c r="AC17" s="258"/>
      <c r="AD17" s="257">
        <v>0</v>
      </c>
      <c r="AE17" s="257">
        <v>0</v>
      </c>
      <c r="AF17" s="258">
        <f t="shared" si="13"/>
        <v>0</v>
      </c>
      <c r="AG17" s="259"/>
      <c r="AH17" s="260">
        <f t="shared" si="14"/>
        <v>0</v>
      </c>
      <c r="AI17" s="259">
        <v>34</v>
      </c>
    </row>
    <row r="18" spans="1:35" s="135" customFormat="1" ht="15.6" x14ac:dyDescent="0.25">
      <c r="A18" s="139">
        <v>35</v>
      </c>
      <c r="B18" s="133"/>
      <c r="C18" s="199">
        <f t="shared" si="23"/>
        <v>44070</v>
      </c>
      <c r="D18" s="133" t="s">
        <v>35</v>
      </c>
      <c r="E18" s="199">
        <f t="shared" si="18"/>
        <v>44076</v>
      </c>
      <c r="F18" s="261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2" si="24">K18+I18</f>
        <v>30</v>
      </c>
      <c r="N18" s="71">
        <f t="shared" ref="N18:N22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2" si="26">P18+R18</f>
        <v>0</v>
      </c>
      <c r="U18" s="71">
        <f t="shared" ref="U18:U22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2" si="28">Y18+W18</f>
        <v>4</v>
      </c>
      <c r="AB18" s="71">
        <f t="shared" ref="AB18:AB22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ht="15.6" x14ac:dyDescent="0.25">
      <c r="A19" s="139">
        <v>36</v>
      </c>
      <c r="B19" s="133"/>
      <c r="C19" s="199">
        <f t="shared" si="23"/>
        <v>44077</v>
      </c>
      <c r="D19" s="133" t="s">
        <v>35</v>
      </c>
      <c r="E19" s="199">
        <f t="shared" si="18"/>
        <v>44083</v>
      </c>
      <c r="F19" s="261">
        <v>5</v>
      </c>
      <c r="G19" s="257">
        <v>0</v>
      </c>
      <c r="H19" s="257"/>
      <c r="I19" s="257">
        <v>0</v>
      </c>
      <c r="J19" s="257">
        <v>0</v>
      </c>
      <c r="K19" s="257">
        <v>0</v>
      </c>
      <c r="L19" s="257">
        <v>0</v>
      </c>
      <c r="M19" s="258">
        <f t="shared" si="24"/>
        <v>0</v>
      </c>
      <c r="N19" s="258">
        <f t="shared" si="25"/>
        <v>0</v>
      </c>
      <c r="O19" s="258"/>
      <c r="P19" s="257">
        <v>0</v>
      </c>
      <c r="Q19" s="257">
        <v>0</v>
      </c>
      <c r="R19" s="257">
        <v>0</v>
      </c>
      <c r="S19" s="257">
        <v>0</v>
      </c>
      <c r="T19" s="258">
        <f t="shared" si="26"/>
        <v>0</v>
      </c>
      <c r="U19" s="258">
        <f t="shared" si="27"/>
        <v>0</v>
      </c>
      <c r="V19" s="258"/>
      <c r="W19" s="257">
        <v>0</v>
      </c>
      <c r="X19" s="257">
        <v>0</v>
      </c>
      <c r="Y19" s="257">
        <v>0</v>
      </c>
      <c r="Z19" s="257">
        <v>0</v>
      </c>
      <c r="AA19" s="258">
        <f t="shared" si="28"/>
        <v>0</v>
      </c>
      <c r="AB19" s="258">
        <f t="shared" si="29"/>
        <v>0</v>
      </c>
      <c r="AC19" s="258"/>
      <c r="AD19" s="257">
        <v>0</v>
      </c>
      <c r="AE19" s="257">
        <v>0</v>
      </c>
      <c r="AF19" s="258">
        <f t="shared" si="13"/>
        <v>0</v>
      </c>
      <c r="AG19" s="259"/>
      <c r="AH19" s="260">
        <f t="shared" si="14"/>
        <v>0</v>
      </c>
      <c r="AI19" s="259">
        <v>36</v>
      </c>
    </row>
    <row r="20" spans="1:35" s="135" customFormat="1" ht="15.6" x14ac:dyDescent="0.25">
      <c r="A20" s="139">
        <v>37</v>
      </c>
      <c r="B20" s="133"/>
      <c r="C20" s="199">
        <f>C19+7</f>
        <v>44084</v>
      </c>
      <c r="D20" s="133" t="s">
        <v>35</v>
      </c>
      <c r="E20" s="199">
        <f>E19+7</f>
        <v>44090</v>
      </c>
      <c r="F20" s="261">
        <v>5</v>
      </c>
      <c r="G20" s="257">
        <v>0</v>
      </c>
      <c r="H20" s="257"/>
      <c r="I20" s="257">
        <v>0</v>
      </c>
      <c r="J20" s="257">
        <v>0</v>
      </c>
      <c r="K20" s="257">
        <v>0</v>
      </c>
      <c r="L20" s="257">
        <v>0</v>
      </c>
      <c r="M20" s="258">
        <f t="shared" si="24"/>
        <v>0</v>
      </c>
      <c r="N20" s="258">
        <f t="shared" si="25"/>
        <v>0</v>
      </c>
      <c r="O20" s="258"/>
      <c r="P20" s="257">
        <v>0</v>
      </c>
      <c r="Q20" s="257">
        <v>0</v>
      </c>
      <c r="R20" s="257">
        <v>0</v>
      </c>
      <c r="S20" s="257">
        <v>0</v>
      </c>
      <c r="T20" s="258">
        <f t="shared" si="26"/>
        <v>0</v>
      </c>
      <c r="U20" s="258">
        <f t="shared" si="27"/>
        <v>0</v>
      </c>
      <c r="V20" s="258"/>
      <c r="W20" s="257">
        <v>0</v>
      </c>
      <c r="X20" s="257">
        <v>0</v>
      </c>
      <c r="Y20" s="257">
        <v>0</v>
      </c>
      <c r="Z20" s="257">
        <v>0</v>
      </c>
      <c r="AA20" s="258">
        <f t="shared" si="28"/>
        <v>0</v>
      </c>
      <c r="AB20" s="258">
        <f t="shared" si="29"/>
        <v>0</v>
      </c>
      <c r="AC20" s="258"/>
      <c r="AD20" s="257">
        <v>0</v>
      </c>
      <c r="AE20" s="257">
        <v>0</v>
      </c>
      <c r="AF20" s="258">
        <f t="shared" si="13"/>
        <v>0</v>
      </c>
      <c r="AG20" s="259"/>
      <c r="AH20" s="260">
        <f t="shared" ref="AH20:AH43" si="30">AF20+AA20+T20+M20</f>
        <v>0</v>
      </c>
      <c r="AI20" s="259">
        <v>37</v>
      </c>
    </row>
    <row r="21" spans="1:35" s="135" customFormat="1" x14ac:dyDescent="0.25">
      <c r="A21" s="139">
        <v>38</v>
      </c>
      <c r="B21" s="133"/>
      <c r="C21" s="199">
        <f t="shared" ref="C21:C34" si="31">C20+7</f>
        <v>44091</v>
      </c>
      <c r="D21" s="133" t="s">
        <v>35</v>
      </c>
      <c r="E21" s="199">
        <f t="shared" ref="E21:E34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5" s="135" customFormat="1" x14ac:dyDescent="0.25">
      <c r="A22" s="139">
        <v>39</v>
      </c>
      <c r="B22" s="133"/>
      <c r="C22" s="199">
        <f t="shared" si="31"/>
        <v>44098</v>
      </c>
      <c r="D22" s="133" t="s">
        <v>35</v>
      </c>
      <c r="E22" s="199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5" s="135" customFormat="1" x14ac:dyDescent="0.25">
      <c r="A23" s="139">
        <v>40</v>
      </c>
      <c r="B23" s="133"/>
      <c r="C23" s="199">
        <f t="shared" si="31"/>
        <v>44105</v>
      </c>
      <c r="D23" s="133" t="s">
        <v>35</v>
      </c>
      <c r="E23" s="199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" si="37">Y23+W23</f>
        <v>27</v>
      </c>
      <c r="AB23" s="71">
        <f t="shared" ref="AB23" si="38">Z23+X23</f>
        <v>18</v>
      </c>
      <c r="AC23" s="71"/>
      <c r="AD23" s="136">
        <v>0</v>
      </c>
      <c r="AE23" s="136">
        <v>0</v>
      </c>
      <c r="AF23" s="71">
        <f t="shared" ref="AF23:AF34" si="39">SUM(AD23:AE23)</f>
        <v>0</v>
      </c>
      <c r="AH23" s="133">
        <f t="shared" si="30"/>
        <v>295</v>
      </c>
      <c r="AI23" s="135">
        <v>40</v>
      </c>
    </row>
    <row r="24" spans="1:35" s="135" customFormat="1" x14ac:dyDescent="0.25">
      <c r="A24" s="139">
        <v>41</v>
      </c>
      <c r="B24" s="133"/>
      <c r="C24" s="199">
        <f t="shared" si="31"/>
        <v>44112</v>
      </c>
      <c r="D24" s="133" t="s">
        <v>35</v>
      </c>
      <c r="E24" s="199">
        <f t="shared" si="32"/>
        <v>44118</v>
      </c>
      <c r="F24" s="133"/>
      <c r="G24" s="136">
        <v>5</v>
      </c>
      <c r="H24" s="136"/>
      <c r="I24" s="136">
        <v>29</v>
      </c>
      <c r="J24" s="136">
        <v>1</v>
      </c>
      <c r="K24" s="136">
        <v>71</v>
      </c>
      <c r="L24" s="136">
        <v>10</v>
      </c>
      <c r="M24" s="71">
        <f t="shared" si="33"/>
        <v>100</v>
      </c>
      <c r="N24" s="71">
        <f t="shared" si="34"/>
        <v>11</v>
      </c>
      <c r="O24" s="71"/>
      <c r="P24" s="136">
        <v>0</v>
      </c>
      <c r="Q24" s="136">
        <v>0</v>
      </c>
      <c r="R24" s="136">
        <v>2</v>
      </c>
      <c r="S24" s="136">
        <v>2</v>
      </c>
      <c r="T24" s="71">
        <f t="shared" si="35"/>
        <v>2</v>
      </c>
      <c r="U24" s="71">
        <f t="shared" si="36"/>
        <v>2</v>
      </c>
      <c r="V24" s="71"/>
      <c r="W24" s="136">
        <v>0</v>
      </c>
      <c r="X24" s="136">
        <v>0</v>
      </c>
      <c r="Y24" s="136">
        <v>2</v>
      </c>
      <c r="Z24" s="136">
        <v>0</v>
      </c>
      <c r="AA24" s="71">
        <f t="shared" ref="AA24:AA34" si="40">Y24+W24</f>
        <v>2</v>
      </c>
      <c r="AB24" s="71">
        <f t="shared" ref="AB24:AB34" si="41">Z24+X24</f>
        <v>0</v>
      </c>
      <c r="AC24" s="71"/>
      <c r="AD24" s="136">
        <v>0</v>
      </c>
      <c r="AE24" s="136">
        <v>1</v>
      </c>
      <c r="AF24" s="71">
        <f t="shared" si="39"/>
        <v>1</v>
      </c>
      <c r="AH24" s="133">
        <f t="shared" si="30"/>
        <v>105</v>
      </c>
      <c r="AI24" s="135">
        <v>41</v>
      </c>
    </row>
    <row r="25" spans="1:35" s="135" customFormat="1" x14ac:dyDescent="0.25">
      <c r="A25" s="139">
        <v>42</v>
      </c>
      <c r="B25" s="133"/>
      <c r="C25" s="199">
        <f t="shared" si="31"/>
        <v>44119</v>
      </c>
      <c r="D25" s="133" t="s">
        <v>35</v>
      </c>
      <c r="E25" s="199">
        <f t="shared" si="32"/>
        <v>44125</v>
      </c>
      <c r="F25" s="133"/>
      <c r="G25" s="136">
        <v>5</v>
      </c>
      <c r="H25" s="136"/>
      <c r="I25" s="136">
        <v>24</v>
      </c>
      <c r="J25" s="136">
        <v>0</v>
      </c>
      <c r="K25" s="136">
        <v>105</v>
      </c>
      <c r="L25" s="136">
        <v>17</v>
      </c>
      <c r="M25" s="71">
        <f t="shared" ref="M25:M34" si="42">K25+I25</f>
        <v>129</v>
      </c>
      <c r="N25" s="71">
        <f t="shared" ref="N25:N34" si="43">L25+J25</f>
        <v>17</v>
      </c>
      <c r="O25" s="71"/>
      <c r="P25" s="136">
        <v>0</v>
      </c>
      <c r="Q25" s="136">
        <v>0</v>
      </c>
      <c r="R25" s="136">
        <v>7</v>
      </c>
      <c r="S25" s="136">
        <v>7</v>
      </c>
      <c r="T25" s="71">
        <f t="shared" ref="T25:T34" si="44">P25+R25</f>
        <v>7</v>
      </c>
      <c r="U25" s="71">
        <f t="shared" ref="U25:U34" si="45">Q25+S25</f>
        <v>7</v>
      </c>
      <c r="V25" s="71"/>
      <c r="W25" s="136">
        <v>0</v>
      </c>
      <c r="X25" s="136">
        <v>0</v>
      </c>
      <c r="Y25" s="136">
        <v>7</v>
      </c>
      <c r="Z25" s="136">
        <v>5</v>
      </c>
      <c r="AA25" s="71">
        <f t="shared" si="40"/>
        <v>7</v>
      </c>
      <c r="AB25" s="71">
        <f t="shared" si="41"/>
        <v>5</v>
      </c>
      <c r="AC25" s="71"/>
      <c r="AD25" s="136">
        <v>0</v>
      </c>
      <c r="AE25" s="136">
        <v>4</v>
      </c>
      <c r="AF25" s="71">
        <f t="shared" si="39"/>
        <v>4</v>
      </c>
      <c r="AH25" s="133">
        <f t="shared" si="30"/>
        <v>147</v>
      </c>
      <c r="AI25" s="135">
        <v>42</v>
      </c>
    </row>
    <row r="26" spans="1:35" s="135" customFormat="1" x14ac:dyDescent="0.25">
      <c r="A26" s="139">
        <v>43</v>
      </c>
      <c r="B26" s="133"/>
      <c r="C26" s="199">
        <f t="shared" si="31"/>
        <v>44126</v>
      </c>
      <c r="D26" s="133" t="s">
        <v>35</v>
      </c>
      <c r="E26" s="199">
        <f t="shared" si="32"/>
        <v>44132</v>
      </c>
      <c r="F26" s="133"/>
      <c r="G26" s="136">
        <v>4</v>
      </c>
      <c r="H26" s="136"/>
      <c r="I26" s="136">
        <v>5</v>
      </c>
      <c r="J26" s="136">
        <v>0</v>
      </c>
      <c r="K26" s="136">
        <v>16</v>
      </c>
      <c r="L26" s="136">
        <v>2</v>
      </c>
      <c r="M26" s="71">
        <f t="shared" si="42"/>
        <v>21</v>
      </c>
      <c r="N26" s="71">
        <f t="shared" si="43"/>
        <v>2</v>
      </c>
      <c r="O26" s="71"/>
      <c r="P26" s="136">
        <v>2</v>
      </c>
      <c r="Q26" s="136">
        <v>2</v>
      </c>
      <c r="R26" s="136">
        <v>13</v>
      </c>
      <c r="S26" s="136">
        <v>13</v>
      </c>
      <c r="T26" s="71">
        <f t="shared" si="44"/>
        <v>15</v>
      </c>
      <c r="U26" s="71">
        <f t="shared" si="45"/>
        <v>15</v>
      </c>
      <c r="V26" s="71"/>
      <c r="W26" s="136">
        <v>0</v>
      </c>
      <c r="X26" s="136">
        <v>0</v>
      </c>
      <c r="Y26" s="136">
        <v>26</v>
      </c>
      <c r="Z26" s="136">
        <v>22</v>
      </c>
      <c r="AA26" s="71">
        <f t="shared" si="40"/>
        <v>26</v>
      </c>
      <c r="AB26" s="71">
        <f t="shared" si="41"/>
        <v>22</v>
      </c>
      <c r="AC26" s="71"/>
      <c r="AD26" s="136">
        <v>0</v>
      </c>
      <c r="AE26" s="136">
        <v>0</v>
      </c>
      <c r="AF26" s="71">
        <f t="shared" si="39"/>
        <v>0</v>
      </c>
      <c r="AH26" s="133">
        <f t="shared" si="30"/>
        <v>62</v>
      </c>
      <c r="AI26" s="135">
        <v>43</v>
      </c>
    </row>
    <row r="27" spans="1:35" s="135" customFormat="1" x14ac:dyDescent="0.25">
      <c r="A27" s="139">
        <v>44</v>
      </c>
      <c r="B27" s="133"/>
      <c r="C27" s="199">
        <f t="shared" si="31"/>
        <v>44133</v>
      </c>
      <c r="D27" s="133" t="s">
        <v>35</v>
      </c>
      <c r="E27" s="199">
        <f t="shared" si="32"/>
        <v>44139</v>
      </c>
      <c r="F27" s="133"/>
      <c r="G27" s="136">
        <v>5</v>
      </c>
      <c r="H27" s="136"/>
      <c r="I27" s="136">
        <v>5</v>
      </c>
      <c r="J27" s="136">
        <v>0</v>
      </c>
      <c r="K27" s="136">
        <v>17</v>
      </c>
      <c r="L27" s="136">
        <v>2</v>
      </c>
      <c r="M27" s="71">
        <f t="shared" si="42"/>
        <v>22</v>
      </c>
      <c r="N27" s="71">
        <f t="shared" si="43"/>
        <v>2</v>
      </c>
      <c r="O27" s="71"/>
      <c r="P27" s="136">
        <v>0</v>
      </c>
      <c r="Q27" s="136">
        <v>0</v>
      </c>
      <c r="R27" s="136">
        <v>46</v>
      </c>
      <c r="S27" s="136">
        <v>46</v>
      </c>
      <c r="T27" s="71">
        <f t="shared" si="44"/>
        <v>46</v>
      </c>
      <c r="U27" s="71">
        <f t="shared" si="45"/>
        <v>46</v>
      </c>
      <c r="V27" s="71"/>
      <c r="W27" s="136">
        <v>0</v>
      </c>
      <c r="X27" s="136">
        <v>0</v>
      </c>
      <c r="Y27" s="136">
        <v>11</v>
      </c>
      <c r="Z27" s="136">
        <v>8</v>
      </c>
      <c r="AA27" s="71">
        <f t="shared" si="40"/>
        <v>11</v>
      </c>
      <c r="AB27" s="71">
        <f t="shared" si="41"/>
        <v>8</v>
      </c>
      <c r="AC27" s="71"/>
      <c r="AD27" s="136">
        <v>0</v>
      </c>
      <c r="AE27" s="136">
        <v>0</v>
      </c>
      <c r="AF27" s="71">
        <f t="shared" si="39"/>
        <v>0</v>
      </c>
      <c r="AH27" s="133">
        <f t="shared" si="30"/>
        <v>79</v>
      </c>
      <c r="AI27" s="135">
        <v>44</v>
      </c>
    </row>
    <row r="28" spans="1:35" s="135" customFormat="1" x14ac:dyDescent="0.25">
      <c r="A28" s="139">
        <v>45</v>
      </c>
      <c r="B28" s="133"/>
      <c r="C28" s="199">
        <f t="shared" si="31"/>
        <v>44140</v>
      </c>
      <c r="D28" s="133" t="s">
        <v>35</v>
      </c>
      <c r="E28" s="199">
        <f t="shared" si="32"/>
        <v>44146</v>
      </c>
      <c r="F28" s="133"/>
      <c r="G28" s="136">
        <v>4</v>
      </c>
      <c r="H28" s="136"/>
      <c r="I28" s="136">
        <v>1</v>
      </c>
      <c r="J28" s="136">
        <v>0</v>
      </c>
      <c r="K28" s="136">
        <v>29</v>
      </c>
      <c r="L28" s="136">
        <v>3</v>
      </c>
      <c r="M28" s="71">
        <f t="shared" si="42"/>
        <v>30</v>
      </c>
      <c r="N28" s="71">
        <f t="shared" si="43"/>
        <v>3</v>
      </c>
      <c r="O28" s="71"/>
      <c r="P28" s="136">
        <v>1</v>
      </c>
      <c r="Q28" s="136">
        <v>1</v>
      </c>
      <c r="R28" s="136">
        <v>104</v>
      </c>
      <c r="S28" s="136">
        <v>93</v>
      </c>
      <c r="T28" s="71">
        <f t="shared" si="44"/>
        <v>105</v>
      </c>
      <c r="U28" s="71">
        <f t="shared" si="45"/>
        <v>94</v>
      </c>
      <c r="V28" s="71"/>
      <c r="W28" s="136">
        <v>0</v>
      </c>
      <c r="X28" s="136">
        <v>0</v>
      </c>
      <c r="Y28" s="136">
        <v>32</v>
      </c>
      <c r="Z28" s="136">
        <v>30</v>
      </c>
      <c r="AA28" s="71">
        <f t="shared" si="40"/>
        <v>32</v>
      </c>
      <c r="AB28" s="71">
        <f t="shared" si="41"/>
        <v>30</v>
      </c>
      <c r="AC28" s="71"/>
      <c r="AD28" s="136">
        <v>0</v>
      </c>
      <c r="AE28" s="136">
        <v>0</v>
      </c>
      <c r="AF28" s="71">
        <f t="shared" si="39"/>
        <v>0</v>
      </c>
      <c r="AH28" s="133">
        <f t="shared" si="30"/>
        <v>167</v>
      </c>
      <c r="AI28" s="135">
        <v>45</v>
      </c>
    </row>
    <row r="29" spans="1:35" s="135" customFormat="1" x14ac:dyDescent="0.25">
      <c r="A29" s="139">
        <v>46</v>
      </c>
      <c r="B29" s="133"/>
      <c r="C29" s="199">
        <f t="shared" si="31"/>
        <v>44147</v>
      </c>
      <c r="D29" s="133" t="s">
        <v>35</v>
      </c>
      <c r="E29" s="199">
        <f t="shared" si="32"/>
        <v>44153</v>
      </c>
      <c r="F29" s="133"/>
      <c r="G29" s="136">
        <v>5</v>
      </c>
      <c r="H29" s="136"/>
      <c r="I29" s="136">
        <v>1</v>
      </c>
      <c r="J29" s="136">
        <v>0</v>
      </c>
      <c r="K29" s="136">
        <v>11</v>
      </c>
      <c r="L29" s="136">
        <v>2</v>
      </c>
      <c r="M29" s="71">
        <f t="shared" si="42"/>
        <v>12</v>
      </c>
      <c r="N29" s="71">
        <f t="shared" si="43"/>
        <v>2</v>
      </c>
      <c r="O29" s="71"/>
      <c r="P29" s="136">
        <v>4</v>
      </c>
      <c r="Q29" s="136">
        <v>4</v>
      </c>
      <c r="R29" s="136">
        <v>69</v>
      </c>
      <c r="S29" s="136">
        <v>63</v>
      </c>
      <c r="T29" s="71">
        <f t="shared" si="44"/>
        <v>73</v>
      </c>
      <c r="U29" s="71">
        <f t="shared" si="45"/>
        <v>67</v>
      </c>
      <c r="V29" s="71"/>
      <c r="W29" s="136">
        <v>0</v>
      </c>
      <c r="X29" s="136">
        <v>0</v>
      </c>
      <c r="Y29" s="136">
        <v>6</v>
      </c>
      <c r="Z29" s="136">
        <v>2</v>
      </c>
      <c r="AA29" s="71">
        <f t="shared" si="40"/>
        <v>6</v>
      </c>
      <c r="AB29" s="71">
        <f t="shared" si="41"/>
        <v>2</v>
      </c>
      <c r="AC29" s="71"/>
      <c r="AD29" s="136">
        <v>0</v>
      </c>
      <c r="AE29" s="136">
        <v>0</v>
      </c>
      <c r="AF29" s="71">
        <f t="shared" si="39"/>
        <v>0</v>
      </c>
      <c r="AH29" s="133">
        <f t="shared" si="30"/>
        <v>91</v>
      </c>
      <c r="AI29" s="135">
        <v>46</v>
      </c>
    </row>
    <row r="30" spans="1:35" s="135" customFormat="1" x14ac:dyDescent="0.25">
      <c r="A30" s="139">
        <v>47</v>
      </c>
      <c r="B30" s="133"/>
      <c r="C30" s="199">
        <f t="shared" si="31"/>
        <v>44154</v>
      </c>
      <c r="D30" s="133" t="s">
        <v>35</v>
      </c>
      <c r="E30" s="199">
        <f t="shared" si="32"/>
        <v>44160</v>
      </c>
      <c r="F30" s="133"/>
      <c r="G30" s="136">
        <v>4</v>
      </c>
      <c r="H30" s="136"/>
      <c r="I30" s="136">
        <v>1</v>
      </c>
      <c r="J30" s="136">
        <v>0</v>
      </c>
      <c r="K30" s="136">
        <v>9</v>
      </c>
      <c r="L30" s="136">
        <v>2</v>
      </c>
      <c r="M30" s="71">
        <f t="shared" si="42"/>
        <v>10</v>
      </c>
      <c r="N30" s="71">
        <f t="shared" si="43"/>
        <v>2</v>
      </c>
      <c r="O30" s="71"/>
      <c r="P30" s="136">
        <v>0</v>
      </c>
      <c r="Q30" s="136">
        <v>0</v>
      </c>
      <c r="R30" s="136">
        <v>35</v>
      </c>
      <c r="S30" s="136">
        <v>34</v>
      </c>
      <c r="T30" s="71">
        <f t="shared" si="44"/>
        <v>35</v>
      </c>
      <c r="U30" s="71">
        <f t="shared" si="45"/>
        <v>34</v>
      </c>
      <c r="V30" s="71"/>
      <c r="W30" s="136">
        <v>0</v>
      </c>
      <c r="X30" s="136">
        <v>0</v>
      </c>
      <c r="Y30" s="136">
        <v>1</v>
      </c>
      <c r="Z30" s="136">
        <v>0</v>
      </c>
      <c r="AA30" s="71">
        <f t="shared" si="40"/>
        <v>1</v>
      </c>
      <c r="AB30" s="71">
        <f t="shared" si="41"/>
        <v>0</v>
      </c>
      <c r="AC30" s="71"/>
      <c r="AD30" s="136">
        <v>0</v>
      </c>
      <c r="AE30" s="136">
        <v>0</v>
      </c>
      <c r="AF30" s="71">
        <f t="shared" si="39"/>
        <v>0</v>
      </c>
      <c r="AH30" s="133">
        <f t="shared" si="30"/>
        <v>46</v>
      </c>
      <c r="AI30" s="135">
        <v>47</v>
      </c>
    </row>
    <row r="31" spans="1:35" s="135" customFormat="1" x14ac:dyDescent="0.25">
      <c r="A31" s="139">
        <v>48</v>
      </c>
      <c r="B31" s="133"/>
      <c r="C31" s="199">
        <f t="shared" si="31"/>
        <v>44161</v>
      </c>
      <c r="D31" s="133" t="s">
        <v>35</v>
      </c>
      <c r="E31" s="199">
        <f t="shared" si="32"/>
        <v>44167</v>
      </c>
      <c r="F31" s="133"/>
      <c r="G31" s="136">
        <v>4</v>
      </c>
      <c r="H31" s="136"/>
      <c r="I31" s="136">
        <v>0</v>
      </c>
      <c r="J31" s="136">
        <v>0</v>
      </c>
      <c r="K31" s="136">
        <v>0</v>
      </c>
      <c r="L31" s="136">
        <v>0</v>
      </c>
      <c r="M31" s="71">
        <f t="shared" si="42"/>
        <v>0</v>
      </c>
      <c r="N31" s="71">
        <f t="shared" si="43"/>
        <v>0</v>
      </c>
      <c r="O31" s="71"/>
      <c r="P31" s="136">
        <v>1</v>
      </c>
      <c r="Q31" s="136">
        <v>1</v>
      </c>
      <c r="R31" s="136">
        <v>22</v>
      </c>
      <c r="S31" s="136">
        <v>22</v>
      </c>
      <c r="T31" s="71">
        <f t="shared" si="44"/>
        <v>23</v>
      </c>
      <c r="U31" s="71">
        <f t="shared" si="45"/>
        <v>23</v>
      </c>
      <c r="V31" s="71"/>
      <c r="W31" s="136">
        <v>0</v>
      </c>
      <c r="X31" s="136">
        <v>0</v>
      </c>
      <c r="Y31" s="136">
        <v>7</v>
      </c>
      <c r="Z31" s="136">
        <v>2</v>
      </c>
      <c r="AA31" s="71">
        <f t="shared" si="40"/>
        <v>7</v>
      </c>
      <c r="AB31" s="71">
        <f t="shared" si="41"/>
        <v>2</v>
      </c>
      <c r="AC31" s="71"/>
      <c r="AD31" s="136">
        <v>0</v>
      </c>
      <c r="AE31" s="136">
        <v>0</v>
      </c>
      <c r="AF31" s="71">
        <f t="shared" si="39"/>
        <v>0</v>
      </c>
      <c r="AH31" s="133">
        <f t="shared" si="30"/>
        <v>30</v>
      </c>
      <c r="AI31" s="135">
        <v>48</v>
      </c>
    </row>
    <row r="32" spans="1:35" s="135" customFormat="1" x14ac:dyDescent="0.25">
      <c r="A32" s="139">
        <v>49</v>
      </c>
      <c r="B32" s="133"/>
      <c r="C32" s="199">
        <f t="shared" si="31"/>
        <v>44168</v>
      </c>
      <c r="D32" s="133" t="s">
        <v>35</v>
      </c>
      <c r="E32" s="199">
        <f t="shared" si="32"/>
        <v>44174</v>
      </c>
      <c r="F32" s="133"/>
      <c r="G32" s="136">
        <v>5</v>
      </c>
      <c r="H32" s="136"/>
      <c r="I32" s="136">
        <v>0</v>
      </c>
      <c r="J32" s="136">
        <v>0</v>
      </c>
      <c r="K32" s="136">
        <v>0</v>
      </c>
      <c r="L32" s="136">
        <v>0</v>
      </c>
      <c r="M32" s="71">
        <f t="shared" si="42"/>
        <v>0</v>
      </c>
      <c r="N32" s="71">
        <f t="shared" si="43"/>
        <v>0</v>
      </c>
      <c r="O32" s="71"/>
      <c r="P32" s="136">
        <v>4</v>
      </c>
      <c r="Q32" s="136">
        <v>4</v>
      </c>
      <c r="R32" s="136">
        <v>13</v>
      </c>
      <c r="S32" s="136">
        <v>13</v>
      </c>
      <c r="T32" s="71">
        <f t="shared" si="44"/>
        <v>17</v>
      </c>
      <c r="U32" s="71">
        <f t="shared" si="45"/>
        <v>17</v>
      </c>
      <c r="V32" s="71"/>
      <c r="W32" s="136">
        <v>0</v>
      </c>
      <c r="X32" s="136">
        <v>0</v>
      </c>
      <c r="Y32" s="136">
        <v>4</v>
      </c>
      <c r="Z32" s="136">
        <v>2</v>
      </c>
      <c r="AA32" s="71">
        <f t="shared" si="40"/>
        <v>4</v>
      </c>
      <c r="AB32" s="71">
        <f t="shared" si="41"/>
        <v>2</v>
      </c>
      <c r="AC32" s="71"/>
      <c r="AD32" s="136">
        <v>0</v>
      </c>
      <c r="AE32" s="136">
        <v>0</v>
      </c>
      <c r="AF32" s="71">
        <v>0</v>
      </c>
      <c r="AH32" s="133">
        <f t="shared" si="30"/>
        <v>21</v>
      </c>
      <c r="AI32" s="135">
        <v>49</v>
      </c>
    </row>
    <row r="33" spans="1:36" s="135" customFormat="1" x14ac:dyDescent="0.25">
      <c r="A33" s="139">
        <v>50</v>
      </c>
      <c r="B33" s="133"/>
      <c r="C33" s="199">
        <f t="shared" si="31"/>
        <v>44175</v>
      </c>
      <c r="D33" s="133" t="s">
        <v>35</v>
      </c>
      <c r="E33" s="199">
        <f t="shared" si="32"/>
        <v>44181</v>
      </c>
      <c r="F33" s="133"/>
      <c r="G33" s="136">
        <v>4</v>
      </c>
      <c r="H33" s="136"/>
      <c r="I33" s="136">
        <v>0</v>
      </c>
      <c r="J33" s="136">
        <v>0</v>
      </c>
      <c r="K33" s="136">
        <v>0</v>
      </c>
      <c r="L33" s="136">
        <v>0</v>
      </c>
      <c r="M33" s="71">
        <f t="shared" ref="M33" si="46">K33+I33</f>
        <v>0</v>
      </c>
      <c r="N33" s="71">
        <f t="shared" ref="N33" si="47">L33+J33</f>
        <v>0</v>
      </c>
      <c r="O33" s="71"/>
      <c r="P33" s="136">
        <v>1</v>
      </c>
      <c r="Q33" s="136">
        <v>1</v>
      </c>
      <c r="R33" s="136">
        <v>31</v>
      </c>
      <c r="S33" s="136">
        <v>31</v>
      </c>
      <c r="T33" s="71">
        <f t="shared" ref="T33" si="48">P33+R33</f>
        <v>32</v>
      </c>
      <c r="U33" s="71">
        <f t="shared" ref="U33" si="49">Q33+S33</f>
        <v>32</v>
      </c>
      <c r="V33" s="71"/>
      <c r="W33" s="136">
        <v>0</v>
      </c>
      <c r="X33" s="136">
        <v>0</v>
      </c>
      <c r="Y33" s="136">
        <v>10</v>
      </c>
      <c r="Z33" s="136">
        <v>8</v>
      </c>
      <c r="AA33" s="71">
        <f t="shared" ref="AA33" si="50">Y33+W33</f>
        <v>10</v>
      </c>
      <c r="AB33" s="71">
        <f t="shared" ref="AB33" si="51">Z33+X33</f>
        <v>8</v>
      </c>
      <c r="AC33" s="71"/>
      <c r="AD33" s="136">
        <v>0</v>
      </c>
      <c r="AE33" s="136">
        <v>0</v>
      </c>
      <c r="AF33" s="71">
        <f t="shared" ref="AF33" si="52">SUM(AD33:AE33)</f>
        <v>0</v>
      </c>
      <c r="AH33" s="133">
        <f t="shared" ref="AH33" si="53">AF33+AA33+T33+M33</f>
        <v>42</v>
      </c>
      <c r="AI33" s="135">
        <v>50</v>
      </c>
    </row>
    <row r="34" spans="1:36" s="135" customFormat="1" x14ac:dyDescent="0.25">
      <c r="A34" s="139">
        <v>51</v>
      </c>
      <c r="B34" s="133"/>
      <c r="C34" s="199">
        <f t="shared" si="31"/>
        <v>44182</v>
      </c>
      <c r="D34" s="133" t="s">
        <v>35</v>
      </c>
      <c r="E34" s="199">
        <f t="shared" si="32"/>
        <v>44188</v>
      </c>
      <c r="F34" s="133"/>
      <c r="G34" s="136">
        <v>3</v>
      </c>
      <c r="H34" s="136"/>
      <c r="I34" s="136">
        <v>0</v>
      </c>
      <c r="J34" s="136">
        <v>0</v>
      </c>
      <c r="K34" s="136">
        <v>0</v>
      </c>
      <c r="L34" s="136">
        <v>0</v>
      </c>
      <c r="M34" s="71">
        <f t="shared" si="42"/>
        <v>0</v>
      </c>
      <c r="N34" s="71">
        <f t="shared" si="43"/>
        <v>0</v>
      </c>
      <c r="O34" s="71"/>
      <c r="P34" s="136">
        <v>1</v>
      </c>
      <c r="Q34" s="136">
        <v>1</v>
      </c>
      <c r="R34" s="136">
        <v>3</v>
      </c>
      <c r="S34" s="136">
        <v>3</v>
      </c>
      <c r="T34" s="71">
        <f t="shared" si="44"/>
        <v>4</v>
      </c>
      <c r="U34" s="71">
        <f t="shared" si="45"/>
        <v>4</v>
      </c>
      <c r="V34" s="71"/>
      <c r="W34" s="136">
        <v>1</v>
      </c>
      <c r="X34" s="136">
        <v>0</v>
      </c>
      <c r="Y34" s="136">
        <v>4</v>
      </c>
      <c r="Z34" s="136">
        <v>3</v>
      </c>
      <c r="AA34" s="71">
        <f t="shared" si="40"/>
        <v>5</v>
      </c>
      <c r="AB34" s="71">
        <f t="shared" si="41"/>
        <v>3</v>
      </c>
      <c r="AC34" s="71"/>
      <c r="AD34" s="136">
        <v>0</v>
      </c>
      <c r="AE34" s="136">
        <v>0</v>
      </c>
      <c r="AF34" s="71">
        <f t="shared" si="39"/>
        <v>0</v>
      </c>
      <c r="AH34" s="133">
        <f t="shared" si="30"/>
        <v>9</v>
      </c>
      <c r="AI34" s="135">
        <v>51</v>
      </c>
    </row>
    <row r="35" spans="1:36" s="132" customFormat="1" ht="7.8" customHeight="1" x14ac:dyDescent="0.25">
      <c r="A35" s="139"/>
      <c r="B35" s="133"/>
      <c r="C35" s="199"/>
      <c r="D35" s="202"/>
      <c r="E35" s="199"/>
      <c r="F35" s="133"/>
      <c r="G35" s="71"/>
      <c r="H35" s="71"/>
      <c r="I35" s="71"/>
      <c r="J35" s="71"/>
      <c r="K35" s="71"/>
      <c r="L35" s="71"/>
      <c r="M35" s="71"/>
      <c r="N35" s="71"/>
      <c r="O35" s="136"/>
      <c r="P35" s="136"/>
      <c r="Q35" s="136"/>
      <c r="R35" s="136"/>
      <c r="S35" s="136"/>
      <c r="T35" s="71"/>
      <c r="U35" s="71"/>
      <c r="V35" s="136"/>
      <c r="W35" s="71"/>
      <c r="X35" s="71"/>
      <c r="Y35" s="71"/>
      <c r="Z35" s="71"/>
      <c r="AA35" s="71"/>
      <c r="AB35" s="71"/>
      <c r="AC35" s="136"/>
      <c r="AD35" s="71"/>
      <c r="AE35" s="71"/>
      <c r="AF35" s="136"/>
      <c r="AG35" s="135"/>
      <c r="AH35" s="133"/>
      <c r="AI35" s="135"/>
      <c r="AJ35" s="135"/>
    </row>
    <row r="36" spans="1:36" s="198" customFormat="1" x14ac:dyDescent="0.25">
      <c r="A36" s="139"/>
      <c r="B36" s="139"/>
      <c r="C36" s="143"/>
      <c r="D36" s="144"/>
      <c r="E36" s="145" t="s">
        <v>138</v>
      </c>
      <c r="F36" s="69"/>
      <c r="G36" s="69">
        <f>SUM(G5:G34)</f>
        <v>109</v>
      </c>
      <c r="H36" s="69"/>
      <c r="I36" s="69">
        <f t="shared" ref="I36:AF36" si="54">SUM(I5:I34)</f>
        <v>271</v>
      </c>
      <c r="J36" s="69">
        <f t="shared" si="54"/>
        <v>5</v>
      </c>
      <c r="K36" s="273">
        <f t="shared" si="54"/>
        <v>1577</v>
      </c>
      <c r="L36" s="69">
        <f t="shared" si="54"/>
        <v>307</v>
      </c>
      <c r="M36" s="273">
        <f t="shared" si="54"/>
        <v>1848</v>
      </c>
      <c r="N36" s="69">
        <f t="shared" si="54"/>
        <v>312</v>
      </c>
      <c r="O36" s="69"/>
      <c r="P36" s="69">
        <f t="shared" si="54"/>
        <v>16</v>
      </c>
      <c r="Q36" s="69">
        <f t="shared" si="54"/>
        <v>16</v>
      </c>
      <c r="R36" s="69">
        <f t="shared" si="54"/>
        <v>356</v>
      </c>
      <c r="S36" s="69">
        <f t="shared" si="54"/>
        <v>338</v>
      </c>
      <c r="T36" s="69">
        <f t="shared" si="54"/>
        <v>372</v>
      </c>
      <c r="U36" s="69">
        <f t="shared" si="54"/>
        <v>354</v>
      </c>
      <c r="V36" s="69"/>
      <c r="W36" s="69">
        <f t="shared" si="54"/>
        <v>4</v>
      </c>
      <c r="X36" s="69">
        <f t="shared" si="54"/>
        <v>0</v>
      </c>
      <c r="Y36" s="69">
        <f t="shared" si="54"/>
        <v>218</v>
      </c>
      <c r="Z36" s="69">
        <f t="shared" si="54"/>
        <v>110</v>
      </c>
      <c r="AA36" s="69">
        <f t="shared" si="54"/>
        <v>222</v>
      </c>
      <c r="AB36" s="69">
        <f t="shared" si="54"/>
        <v>110</v>
      </c>
      <c r="AC36" s="69"/>
      <c r="AD36" s="69">
        <f t="shared" si="54"/>
        <v>0</v>
      </c>
      <c r="AE36" s="69">
        <f t="shared" si="54"/>
        <v>11</v>
      </c>
      <c r="AF36" s="69">
        <f t="shared" si="54"/>
        <v>11</v>
      </c>
      <c r="AG36" s="69"/>
      <c r="AH36" s="273">
        <f t="shared" si="30"/>
        <v>2453</v>
      </c>
      <c r="AI36" s="132"/>
      <c r="AJ36" s="132"/>
    </row>
    <row r="37" spans="1:36" s="198" customFormat="1" x14ac:dyDescent="0.25">
      <c r="A37" s="146"/>
      <c r="B37" s="69"/>
      <c r="C37" s="147"/>
      <c r="D37" s="148"/>
      <c r="E37" s="14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31"/>
      <c r="AH37" s="133"/>
    </row>
    <row r="38" spans="1:36" s="198" customFormat="1" ht="15.6" x14ac:dyDescent="0.25">
      <c r="A38" s="129" t="s">
        <v>129</v>
      </c>
      <c r="B38" s="71"/>
      <c r="C38" s="200"/>
      <c r="D38" s="142"/>
      <c r="E38" s="201"/>
      <c r="F38" s="71"/>
      <c r="G38" s="71">
        <v>73</v>
      </c>
      <c r="H38" s="71"/>
      <c r="I38" s="71">
        <v>91</v>
      </c>
      <c r="J38" s="71">
        <v>10</v>
      </c>
      <c r="K38" s="71">
        <v>320</v>
      </c>
      <c r="L38" s="71">
        <v>58</v>
      </c>
      <c r="M38" s="71">
        <v>411</v>
      </c>
      <c r="N38" s="71">
        <v>68</v>
      </c>
      <c r="O38" s="71"/>
      <c r="P38" s="71">
        <v>4</v>
      </c>
      <c r="Q38" s="71">
        <v>4</v>
      </c>
      <c r="R38" s="71">
        <v>0</v>
      </c>
      <c r="S38" s="71">
        <v>0</v>
      </c>
      <c r="T38" s="71">
        <v>4</v>
      </c>
      <c r="U38" s="71">
        <v>4</v>
      </c>
      <c r="V38" s="71"/>
      <c r="W38" s="71">
        <v>5</v>
      </c>
      <c r="X38" s="71">
        <v>3</v>
      </c>
      <c r="Y38" s="71">
        <v>73</v>
      </c>
      <c r="Z38" s="71">
        <v>12</v>
      </c>
      <c r="AA38" s="71">
        <v>78</v>
      </c>
      <c r="AB38" s="71">
        <v>15</v>
      </c>
      <c r="AC38" s="71"/>
      <c r="AD38" s="71">
        <v>0</v>
      </c>
      <c r="AE38" s="71">
        <v>14</v>
      </c>
      <c r="AF38" s="71">
        <v>14</v>
      </c>
      <c r="AG38" s="131"/>
      <c r="AH38" s="274">
        <f t="shared" si="30"/>
        <v>507</v>
      </c>
    </row>
    <row r="39" spans="1:36" s="135" customFormat="1" ht="15.6" x14ac:dyDescent="0.25">
      <c r="A39" s="129" t="s">
        <v>113</v>
      </c>
      <c r="B39" s="71"/>
      <c r="C39" s="200"/>
      <c r="D39" s="142"/>
      <c r="E39" s="201"/>
      <c r="F39" s="71"/>
      <c r="G39" s="71">
        <v>50</v>
      </c>
      <c r="H39" s="71"/>
      <c r="I39" s="71">
        <v>76</v>
      </c>
      <c r="J39" s="71">
        <v>6</v>
      </c>
      <c r="K39" s="71">
        <v>470</v>
      </c>
      <c r="L39" s="71">
        <v>98</v>
      </c>
      <c r="M39" s="71">
        <v>546</v>
      </c>
      <c r="N39" s="71">
        <v>104</v>
      </c>
      <c r="O39" s="71"/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/>
      <c r="W39" s="71">
        <v>2</v>
      </c>
      <c r="X39" s="71">
        <v>0</v>
      </c>
      <c r="Y39" s="71">
        <v>118</v>
      </c>
      <c r="Z39" s="71">
        <v>17</v>
      </c>
      <c r="AA39" s="71">
        <v>120</v>
      </c>
      <c r="AB39" s="71">
        <v>17</v>
      </c>
      <c r="AC39" s="71"/>
      <c r="AD39" s="71">
        <v>9</v>
      </c>
      <c r="AE39" s="71">
        <v>14</v>
      </c>
      <c r="AF39" s="71">
        <v>23</v>
      </c>
      <c r="AG39" s="131"/>
      <c r="AH39" s="274">
        <f t="shared" si="30"/>
        <v>689</v>
      </c>
      <c r="AI39" s="198"/>
      <c r="AJ39" s="198"/>
    </row>
    <row r="40" spans="1:36" s="132" customFormat="1" ht="15.6" x14ac:dyDescent="0.25">
      <c r="A40" s="129" t="s">
        <v>103</v>
      </c>
      <c r="B40" s="71"/>
      <c r="C40" s="200"/>
      <c r="D40" s="142"/>
      <c r="E40" s="130"/>
      <c r="F40" s="71"/>
      <c r="G40" s="150">
        <v>72</v>
      </c>
      <c r="H40" s="150"/>
      <c r="I40" s="150">
        <v>37</v>
      </c>
      <c r="J40" s="150">
        <v>4</v>
      </c>
      <c r="K40" s="150">
        <v>1042</v>
      </c>
      <c r="L40" s="150">
        <v>185</v>
      </c>
      <c r="M40" s="150">
        <f>I40+K40</f>
        <v>1079</v>
      </c>
      <c r="N40" s="150">
        <f>J40+L40</f>
        <v>189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2</v>
      </c>
      <c r="X40" s="150">
        <v>0</v>
      </c>
      <c r="Y40" s="150">
        <v>64</v>
      </c>
      <c r="Z40" s="150">
        <v>26</v>
      </c>
      <c r="AA40" s="150">
        <f>W40+Y40</f>
        <v>66</v>
      </c>
      <c r="AB40" s="150">
        <f>X40+Z40</f>
        <v>26</v>
      </c>
      <c r="AC40" s="150"/>
      <c r="AD40" s="150">
        <v>2</v>
      </c>
      <c r="AE40" s="150">
        <v>16</v>
      </c>
      <c r="AF40" s="150">
        <v>20</v>
      </c>
      <c r="AG40" s="131"/>
      <c r="AH40" s="274">
        <f t="shared" si="30"/>
        <v>1165</v>
      </c>
      <c r="AI40" s="135"/>
      <c r="AJ40" s="135"/>
    </row>
    <row r="41" spans="1:36" s="132" customFormat="1" ht="15.6" x14ac:dyDescent="0.25">
      <c r="A41" s="129" t="s">
        <v>81</v>
      </c>
      <c r="B41" s="130"/>
      <c r="C41" s="130"/>
      <c r="D41" s="130"/>
      <c r="E41" s="130"/>
      <c r="G41" s="150">
        <v>48</v>
      </c>
      <c r="H41" s="150"/>
      <c r="I41" s="150">
        <v>58</v>
      </c>
      <c r="J41" s="150">
        <v>7</v>
      </c>
      <c r="K41" s="150">
        <v>150</v>
      </c>
      <c r="L41" s="150">
        <v>19</v>
      </c>
      <c r="M41" s="150">
        <v>208</v>
      </c>
      <c r="N41" s="150">
        <v>26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3</v>
      </c>
      <c r="X41" s="150">
        <v>0</v>
      </c>
      <c r="Y41" s="150">
        <v>49</v>
      </c>
      <c r="Z41" s="150">
        <v>24</v>
      </c>
      <c r="AA41" s="150">
        <v>52</v>
      </c>
      <c r="AB41" s="150">
        <v>24</v>
      </c>
      <c r="AC41" s="150"/>
      <c r="AD41" s="150">
        <v>2</v>
      </c>
      <c r="AE41" s="150">
        <v>7</v>
      </c>
      <c r="AF41" s="150">
        <v>9</v>
      </c>
      <c r="AH41" s="274">
        <f t="shared" si="30"/>
        <v>269</v>
      </c>
    </row>
    <row r="42" spans="1:36" s="132" customFormat="1" ht="15.6" x14ac:dyDescent="0.25">
      <c r="A42" s="129" t="s">
        <v>88</v>
      </c>
      <c r="B42" s="130"/>
      <c r="C42" s="130"/>
      <c r="D42" s="130"/>
      <c r="E42" s="130"/>
      <c r="G42" s="150">
        <v>52</v>
      </c>
      <c r="H42" s="150"/>
      <c r="I42" s="150">
        <v>45</v>
      </c>
      <c r="J42" s="150">
        <v>9</v>
      </c>
      <c r="K42" s="150">
        <v>109</v>
      </c>
      <c r="L42" s="150">
        <v>13</v>
      </c>
      <c r="M42" s="150">
        <v>154</v>
      </c>
      <c r="N42" s="150">
        <v>22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4</v>
      </c>
      <c r="X42" s="150">
        <v>0</v>
      </c>
      <c r="Y42" s="150">
        <v>59</v>
      </c>
      <c r="Z42" s="150">
        <v>41</v>
      </c>
      <c r="AA42" s="150">
        <v>63</v>
      </c>
      <c r="AB42" s="150">
        <v>41</v>
      </c>
      <c r="AC42" s="150"/>
      <c r="AD42" s="150">
        <v>1</v>
      </c>
      <c r="AE42" s="150">
        <v>9</v>
      </c>
      <c r="AF42" s="150">
        <v>10</v>
      </c>
      <c r="AH42" s="274">
        <f t="shared" si="30"/>
        <v>227</v>
      </c>
    </row>
    <row r="43" spans="1:36" s="135" customFormat="1" ht="15.6" x14ac:dyDescent="0.25">
      <c r="A43" s="129" t="s">
        <v>89</v>
      </c>
      <c r="B43" s="130"/>
      <c r="C43" s="130"/>
      <c r="D43" s="130"/>
      <c r="E43" s="130"/>
      <c r="F43" s="132"/>
      <c r="G43" s="150">
        <v>49</v>
      </c>
      <c r="H43" s="150"/>
      <c r="I43" s="150">
        <v>21</v>
      </c>
      <c r="J43" s="150">
        <v>3</v>
      </c>
      <c r="K43" s="150">
        <v>322</v>
      </c>
      <c r="L43" s="150">
        <v>54</v>
      </c>
      <c r="M43" s="150">
        <v>343</v>
      </c>
      <c r="N43" s="150">
        <v>57</v>
      </c>
      <c r="O43" s="150"/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/>
      <c r="W43" s="150">
        <v>2</v>
      </c>
      <c r="X43" s="150">
        <v>0</v>
      </c>
      <c r="Y43" s="150">
        <v>54</v>
      </c>
      <c r="Z43" s="150">
        <v>5</v>
      </c>
      <c r="AA43" s="150">
        <v>56</v>
      </c>
      <c r="AB43" s="150">
        <v>5</v>
      </c>
      <c r="AC43" s="150"/>
      <c r="AD43" s="150">
        <v>12</v>
      </c>
      <c r="AE43" s="150">
        <v>57</v>
      </c>
      <c r="AF43" s="150">
        <v>69</v>
      </c>
      <c r="AG43" s="132"/>
      <c r="AH43" s="274">
        <f t="shared" si="30"/>
        <v>468</v>
      </c>
      <c r="AI43" s="132"/>
      <c r="AJ43" s="132"/>
    </row>
    <row r="44" spans="1:36" s="135" customFormat="1" x14ac:dyDescent="0.25">
      <c r="A44" s="133" t="s">
        <v>36</v>
      </c>
      <c r="B44" s="133"/>
      <c r="C44" s="134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H44" s="133"/>
    </row>
    <row r="45" spans="1:36" s="135" customFormat="1" x14ac:dyDescent="0.25">
      <c r="A45" s="134" t="s">
        <v>37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H45" s="133"/>
    </row>
    <row r="46" spans="1:36" s="135" customFormat="1" x14ac:dyDescent="0.25">
      <c r="A46" s="134" t="s">
        <v>75</v>
      </c>
      <c r="B46" s="134"/>
      <c r="C46" s="134"/>
      <c r="D46" s="134"/>
      <c r="E46" s="134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6"/>
      <c r="Z46" s="136"/>
      <c r="AA46" s="133"/>
      <c r="AB46" s="133"/>
      <c r="AC46" s="133"/>
      <c r="AD46" s="133"/>
      <c r="AH46" s="133"/>
    </row>
    <row r="47" spans="1:36" s="135" customFormat="1" x14ac:dyDescent="0.25">
      <c r="A47" s="134" t="s">
        <v>38</v>
      </c>
      <c r="B47" s="134"/>
      <c r="C47" s="134"/>
      <c r="D47" s="134"/>
      <c r="E47" s="134"/>
      <c r="AH47" s="133"/>
    </row>
    <row r="48" spans="1:36" x14ac:dyDescent="0.25">
      <c r="A48" s="134" t="s">
        <v>39</v>
      </c>
      <c r="B48" s="134"/>
      <c r="C48" s="134"/>
      <c r="D48" s="134"/>
      <c r="E48" s="134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3"/>
      <c r="AI48" s="135"/>
      <c r="AJ48" s="135"/>
    </row>
    <row r="49" spans="1:32" x14ac:dyDescent="0.25">
      <c r="A49" s="279" t="s">
        <v>148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</row>
    <row r="50" spans="1:32" x14ac:dyDescent="0.25">
      <c r="B50" s="72"/>
      <c r="C50" s="72"/>
      <c r="D50" s="72"/>
      <c r="E50" s="72"/>
      <c r="F50" s="203"/>
    </row>
    <row r="52" spans="1:32" x14ac:dyDescent="0.25">
      <c r="K52" s="204"/>
    </row>
  </sheetData>
  <mergeCells count="2">
    <mergeCell ref="AD2:AF3"/>
    <mergeCell ref="A49:AF49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zoomScale="120" zoomScaleNormal="120" workbookViewId="0">
      <selection activeCell="G20" sqref="G2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1" customFormat="1" ht="15.6" x14ac:dyDescent="0.25">
      <c r="A1" s="151" t="s">
        <v>130</v>
      </c>
      <c r="C1" s="152"/>
    </row>
    <row r="2" spans="1:34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80" t="s">
        <v>119</v>
      </c>
      <c r="AF3" s="280" t="s">
        <v>120</v>
      </c>
      <c r="AG3" s="280" t="s">
        <v>121</v>
      </c>
    </row>
    <row r="4" spans="1:34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80"/>
      <c r="AF4" s="280"/>
      <c r="AG4" s="280"/>
      <c r="AH4" s="151" t="s">
        <v>146</v>
      </c>
    </row>
    <row r="5" spans="1:34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3">
        <v>1</v>
      </c>
      <c r="X5" s="253">
        <v>0</v>
      </c>
      <c r="Y5" s="253">
        <v>46</v>
      </c>
      <c r="Z5" s="253">
        <v>28</v>
      </c>
      <c r="AA5" s="161">
        <f t="shared" ref="AA5" si="3">W5+Y5</f>
        <v>47</v>
      </c>
      <c r="AB5" s="161">
        <f t="shared" ref="AB5" si="4">X5+Z5</f>
        <v>28</v>
      </c>
      <c r="AD5" s="196">
        <f>SUM(AA5,T5,M5)</f>
        <v>315</v>
      </c>
      <c r="AE5" s="241">
        <f>N5/M5</f>
        <v>3.3582089552238806E-2</v>
      </c>
      <c r="AF5" s="241" t="e">
        <f>U5/T5</f>
        <v>#DIV/0!</v>
      </c>
      <c r="AG5" s="241">
        <f>AB5/AA5</f>
        <v>0.5957446808510638</v>
      </c>
      <c r="AH5" s="256">
        <f>AD5/G5</f>
        <v>63</v>
      </c>
    </row>
    <row r="6" spans="1:34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2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3">
        <v>0</v>
      </c>
      <c r="X6" s="253">
        <v>0</v>
      </c>
      <c r="Y6" s="253">
        <v>0</v>
      </c>
      <c r="Z6" s="253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6">
        <f>SUM(AA6,T6,M6)</f>
        <v>0</v>
      </c>
      <c r="AE6" s="241" t="e">
        <f>N6/M6</f>
        <v>#DIV/0!</v>
      </c>
      <c r="AF6" s="241" t="e">
        <f>U6/T6</f>
        <v>#DIV/0!</v>
      </c>
      <c r="AG6" s="241" t="e">
        <f>AB6/AA6</f>
        <v>#DIV/0!</v>
      </c>
      <c r="AH6" s="256" t="e">
        <f t="shared" ref="AH6:AH21" si="8">AD6/G6</f>
        <v>#DIV/0!</v>
      </c>
    </row>
    <row r="7" spans="1:34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5">
        <v>70</v>
      </c>
      <c r="J7" s="195">
        <v>3</v>
      </c>
      <c r="K7" s="195">
        <v>214</v>
      </c>
      <c r="L7" s="195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5">
        <v>0</v>
      </c>
      <c r="Q7" s="195">
        <v>0</v>
      </c>
      <c r="R7" s="195">
        <v>1</v>
      </c>
      <c r="S7" s="195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5">
        <v>2</v>
      </c>
      <c r="X7" s="255">
        <v>2</v>
      </c>
      <c r="Y7" s="255">
        <v>63</v>
      </c>
      <c r="Z7" s="255">
        <v>31</v>
      </c>
      <c r="AA7" s="161">
        <f t="shared" ref="AA7:AA11" si="13">W7+Y7</f>
        <v>65</v>
      </c>
      <c r="AB7" s="161">
        <f t="shared" ref="AB7:AB11" si="14">X7+Z7</f>
        <v>33</v>
      </c>
      <c r="AD7" s="196">
        <f>SUM(AA7,T7,M7)</f>
        <v>350</v>
      </c>
      <c r="AE7" s="241">
        <f>N7/M7</f>
        <v>0.12323943661971831</v>
      </c>
      <c r="AF7" s="241">
        <f>U7/T7</f>
        <v>1</v>
      </c>
      <c r="AG7" s="241">
        <f>AB7/AA7</f>
        <v>0.50769230769230766</v>
      </c>
      <c r="AH7" s="256">
        <f t="shared" si="8"/>
        <v>87.5</v>
      </c>
    </row>
    <row r="8" spans="1:34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5">
        <v>130</v>
      </c>
      <c r="J8" s="195">
        <v>4</v>
      </c>
      <c r="K8" s="195">
        <v>719</v>
      </c>
      <c r="L8" s="195">
        <v>118</v>
      </c>
      <c r="M8" s="25">
        <f t="shared" si="9"/>
        <v>849</v>
      </c>
      <c r="N8" s="25">
        <f t="shared" si="10"/>
        <v>122</v>
      </c>
      <c r="O8" s="155"/>
      <c r="P8" s="195">
        <v>1</v>
      </c>
      <c r="Q8" s="195">
        <v>0</v>
      </c>
      <c r="R8" s="195">
        <v>10</v>
      </c>
      <c r="S8" s="195">
        <v>10</v>
      </c>
      <c r="T8" s="25">
        <f t="shared" si="11"/>
        <v>11</v>
      </c>
      <c r="U8" s="25">
        <f t="shared" si="12"/>
        <v>10</v>
      </c>
      <c r="V8" s="155"/>
      <c r="W8" s="255">
        <v>0</v>
      </c>
      <c r="X8" s="255">
        <v>0</v>
      </c>
      <c r="Y8" s="255">
        <v>57</v>
      </c>
      <c r="Z8" s="255">
        <v>33</v>
      </c>
      <c r="AA8" s="161">
        <f t="shared" si="13"/>
        <v>57</v>
      </c>
      <c r="AB8" s="161">
        <f t="shared" si="14"/>
        <v>33</v>
      </c>
      <c r="AD8" s="196">
        <f t="shared" ref="AD8:AD21" si="15">SUM(AA8,T8,M8)</f>
        <v>917</v>
      </c>
      <c r="AE8" s="241">
        <f t="shared" ref="AE8:AE14" si="16">N8/M8</f>
        <v>0.143698468786808</v>
      </c>
      <c r="AF8" s="241">
        <f t="shared" ref="AF8:AF14" si="17">U8/T8</f>
        <v>0.90909090909090906</v>
      </c>
      <c r="AG8" s="241">
        <f t="shared" ref="AG8:AG14" si="18">AB8/AA8</f>
        <v>0.57894736842105265</v>
      </c>
      <c r="AH8" s="256">
        <f t="shared" si="8"/>
        <v>152.83333333333334</v>
      </c>
    </row>
    <row r="9" spans="1:34" s="34" customFormat="1" x14ac:dyDescent="0.25">
      <c r="A9" s="163">
        <v>39</v>
      </c>
      <c r="B9" s="163"/>
      <c r="C9" s="160">
        <f t="shared" ref="C9:C12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5">
        <v>94</v>
      </c>
      <c r="J9" s="195">
        <v>3</v>
      </c>
      <c r="K9" s="195">
        <v>706</v>
      </c>
      <c r="L9" s="195">
        <v>115</v>
      </c>
      <c r="M9" s="25">
        <f t="shared" si="9"/>
        <v>800</v>
      </c>
      <c r="N9" s="25">
        <f t="shared" si="10"/>
        <v>118</v>
      </c>
      <c r="O9" s="155"/>
      <c r="P9" s="195">
        <v>2</v>
      </c>
      <c r="Q9" s="195">
        <v>2</v>
      </c>
      <c r="R9" s="195">
        <v>43</v>
      </c>
      <c r="S9" s="195">
        <v>41</v>
      </c>
      <c r="T9" s="25">
        <f t="shared" si="11"/>
        <v>45</v>
      </c>
      <c r="U9" s="25">
        <f t="shared" si="12"/>
        <v>43</v>
      </c>
      <c r="V9" s="155"/>
      <c r="W9" s="255">
        <v>1</v>
      </c>
      <c r="X9" s="255">
        <v>0</v>
      </c>
      <c r="Y9" s="255">
        <v>54</v>
      </c>
      <c r="Z9" s="255">
        <v>38</v>
      </c>
      <c r="AA9" s="161">
        <f t="shared" si="13"/>
        <v>55</v>
      </c>
      <c r="AB9" s="161">
        <f t="shared" si="14"/>
        <v>38</v>
      </c>
      <c r="AD9" s="196">
        <f t="shared" si="15"/>
        <v>900</v>
      </c>
      <c r="AE9" s="241">
        <f t="shared" si="16"/>
        <v>0.14749999999999999</v>
      </c>
      <c r="AF9" s="241">
        <f t="shared" si="17"/>
        <v>0.9555555555555556</v>
      </c>
      <c r="AG9" s="241">
        <f t="shared" si="18"/>
        <v>0.69090909090909092</v>
      </c>
      <c r="AH9" s="256">
        <f t="shared" si="8"/>
        <v>180</v>
      </c>
    </row>
    <row r="10" spans="1:34" s="34" customFormat="1" x14ac:dyDescent="0.25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5">
        <v>45</v>
      </c>
      <c r="J10" s="195">
        <v>0</v>
      </c>
      <c r="K10" s="195">
        <v>587</v>
      </c>
      <c r="L10" s="195">
        <v>120</v>
      </c>
      <c r="M10" s="25">
        <f t="shared" si="9"/>
        <v>632</v>
      </c>
      <c r="N10" s="25">
        <f t="shared" si="10"/>
        <v>120</v>
      </c>
      <c r="O10" s="155"/>
      <c r="P10" s="195">
        <v>8</v>
      </c>
      <c r="Q10" s="195">
        <v>8</v>
      </c>
      <c r="R10" s="195">
        <v>68</v>
      </c>
      <c r="S10" s="195">
        <v>62</v>
      </c>
      <c r="T10" s="25">
        <f t="shared" si="11"/>
        <v>76</v>
      </c>
      <c r="U10" s="25">
        <f t="shared" si="12"/>
        <v>70</v>
      </c>
      <c r="V10" s="155"/>
      <c r="W10" s="255">
        <v>0</v>
      </c>
      <c r="X10" s="255">
        <v>0</v>
      </c>
      <c r="Y10" s="255">
        <v>30</v>
      </c>
      <c r="Z10" s="255">
        <v>17</v>
      </c>
      <c r="AA10" s="161">
        <f t="shared" si="13"/>
        <v>30</v>
      </c>
      <c r="AB10" s="161">
        <f t="shared" si="14"/>
        <v>17</v>
      </c>
      <c r="AD10" s="196">
        <f t="shared" si="15"/>
        <v>738</v>
      </c>
      <c r="AE10" s="241">
        <f t="shared" si="16"/>
        <v>0.189873417721519</v>
      </c>
      <c r="AF10" s="241">
        <f t="shared" si="17"/>
        <v>0.92105263157894735</v>
      </c>
      <c r="AG10" s="241">
        <f t="shared" si="18"/>
        <v>0.56666666666666665</v>
      </c>
      <c r="AH10" s="256">
        <f t="shared" si="8"/>
        <v>147.6</v>
      </c>
    </row>
    <row r="11" spans="1:34" s="34" customFormat="1" x14ac:dyDescent="0.25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>
        <v>5</v>
      </c>
      <c r="H11" s="155"/>
      <c r="I11" s="195">
        <v>5</v>
      </c>
      <c r="J11" s="195">
        <v>0</v>
      </c>
      <c r="K11" s="195">
        <v>259</v>
      </c>
      <c r="L11" s="195">
        <v>48</v>
      </c>
      <c r="M11" s="25">
        <f t="shared" si="9"/>
        <v>264</v>
      </c>
      <c r="N11" s="25">
        <f t="shared" si="10"/>
        <v>48</v>
      </c>
      <c r="O11" s="163"/>
      <c r="P11" s="195">
        <v>11</v>
      </c>
      <c r="Q11" s="195">
        <v>9</v>
      </c>
      <c r="R11" s="195">
        <v>28</v>
      </c>
      <c r="S11" s="195">
        <v>25</v>
      </c>
      <c r="T11" s="25">
        <f t="shared" si="11"/>
        <v>39</v>
      </c>
      <c r="U11" s="25">
        <f t="shared" si="12"/>
        <v>34</v>
      </c>
      <c r="V11" s="163"/>
      <c r="W11" s="255">
        <v>1</v>
      </c>
      <c r="X11" s="255">
        <v>0</v>
      </c>
      <c r="Y11" s="255">
        <v>7</v>
      </c>
      <c r="Z11" s="255">
        <v>0</v>
      </c>
      <c r="AA11" s="161">
        <f t="shared" si="13"/>
        <v>8</v>
      </c>
      <c r="AB11" s="161">
        <f t="shared" si="14"/>
        <v>0</v>
      </c>
      <c r="AD11" s="196">
        <f t="shared" si="15"/>
        <v>311</v>
      </c>
      <c r="AE11" s="241">
        <f t="shared" si="16"/>
        <v>0.18181818181818182</v>
      </c>
      <c r="AF11" s="241">
        <f t="shared" si="17"/>
        <v>0.87179487179487181</v>
      </c>
      <c r="AG11" s="241">
        <f t="shared" si="18"/>
        <v>0</v>
      </c>
      <c r="AH11" s="256">
        <f t="shared" si="8"/>
        <v>62.2</v>
      </c>
    </row>
    <row r="12" spans="1:34" s="34" customFormat="1" x14ac:dyDescent="0.25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>
        <v>7</v>
      </c>
      <c r="H12" s="155"/>
      <c r="I12" s="254">
        <v>46</v>
      </c>
      <c r="J12" s="254">
        <v>0</v>
      </c>
      <c r="K12" s="254">
        <v>224</v>
      </c>
      <c r="L12" s="254">
        <v>43</v>
      </c>
      <c r="M12" s="25">
        <f t="shared" ref="M12" si="20">I12+K12</f>
        <v>270</v>
      </c>
      <c r="N12" s="25">
        <f t="shared" ref="N12" si="21">J12+L12</f>
        <v>43</v>
      </c>
      <c r="O12" s="163"/>
      <c r="P12" s="254">
        <v>7</v>
      </c>
      <c r="Q12" s="254">
        <v>7</v>
      </c>
      <c r="R12" s="254">
        <v>17</v>
      </c>
      <c r="S12" s="254">
        <v>15</v>
      </c>
      <c r="T12" s="25">
        <f t="shared" ref="T12" si="22">P12+R12</f>
        <v>24</v>
      </c>
      <c r="U12" s="25">
        <f t="shared" ref="U12" si="23">Q12+S12</f>
        <v>22</v>
      </c>
      <c r="V12" s="163"/>
      <c r="W12" s="254">
        <v>1</v>
      </c>
      <c r="X12" s="254">
        <v>1</v>
      </c>
      <c r="Y12" s="254">
        <v>74</v>
      </c>
      <c r="Z12" s="254">
        <v>35</v>
      </c>
      <c r="AA12" s="161">
        <f t="shared" ref="AA12" si="24">W12+Y12</f>
        <v>75</v>
      </c>
      <c r="AB12" s="161">
        <f t="shared" ref="AB12" si="25">X12+Z12</f>
        <v>36</v>
      </c>
      <c r="AD12" s="196">
        <f t="shared" si="15"/>
        <v>369</v>
      </c>
      <c r="AE12" s="241">
        <f t="shared" si="16"/>
        <v>0.15925925925925927</v>
      </c>
      <c r="AF12" s="241">
        <f t="shared" si="17"/>
        <v>0.91666666666666663</v>
      </c>
      <c r="AG12" s="241">
        <f t="shared" si="18"/>
        <v>0.48</v>
      </c>
      <c r="AH12" s="256">
        <f t="shared" si="8"/>
        <v>52.714285714285715</v>
      </c>
    </row>
    <row r="13" spans="1:34" s="34" customFormat="1" x14ac:dyDescent="0.25">
      <c r="A13" s="163"/>
      <c r="B13" s="163"/>
      <c r="C13" s="160"/>
      <c r="D13" s="162"/>
      <c r="E13" s="160"/>
      <c r="F13" s="163"/>
      <c r="G13" s="155"/>
      <c r="H13" s="155"/>
      <c r="I13" s="155"/>
      <c r="J13" s="155"/>
      <c r="K13" s="155"/>
      <c r="L13" s="155"/>
      <c r="M13" s="25"/>
      <c r="N13" s="25"/>
      <c r="O13" s="163"/>
      <c r="P13" s="155"/>
      <c r="Q13" s="155"/>
      <c r="R13" s="155"/>
      <c r="S13" s="155"/>
      <c r="T13" s="25"/>
      <c r="U13" s="25"/>
      <c r="V13" s="163"/>
      <c r="W13" s="155"/>
      <c r="X13" s="155"/>
      <c r="Y13" s="155"/>
      <c r="Z13" s="155"/>
      <c r="AA13" s="25"/>
      <c r="AB13" s="25"/>
      <c r="AC13" s="34" t="s">
        <v>147</v>
      </c>
      <c r="AD13" s="196"/>
      <c r="AE13" s="241"/>
      <c r="AF13" s="241"/>
      <c r="AG13" s="241"/>
      <c r="AH13" s="256"/>
    </row>
    <row r="14" spans="1:34" s="34" customFormat="1" x14ac:dyDescent="0.25">
      <c r="A14" s="163"/>
      <c r="B14" s="163"/>
      <c r="C14" s="160"/>
      <c r="D14" s="162"/>
      <c r="E14" s="164" t="s">
        <v>138</v>
      </c>
      <c r="F14" s="163"/>
      <c r="G14" s="165">
        <f>SUM(G5:G13)</f>
        <v>37</v>
      </c>
      <c r="H14" s="165"/>
      <c r="I14" s="165">
        <f t="shared" ref="I14:N14" si="26">SUM(I5:I13)</f>
        <v>553</v>
      </c>
      <c r="J14" s="165">
        <f t="shared" si="26"/>
        <v>12</v>
      </c>
      <c r="K14" s="165">
        <f t="shared" si="26"/>
        <v>2814</v>
      </c>
      <c r="L14" s="165">
        <f t="shared" si="26"/>
        <v>483</v>
      </c>
      <c r="M14" s="165">
        <f t="shared" si="26"/>
        <v>3367</v>
      </c>
      <c r="N14" s="165">
        <f t="shared" si="26"/>
        <v>495</v>
      </c>
      <c r="O14" s="165"/>
      <c r="P14" s="165">
        <f t="shared" ref="P14:U14" si="27">SUM(P5:P13)</f>
        <v>29</v>
      </c>
      <c r="Q14" s="165">
        <f t="shared" si="27"/>
        <v>26</v>
      </c>
      <c r="R14" s="165">
        <f t="shared" si="27"/>
        <v>167</v>
      </c>
      <c r="S14" s="165">
        <f t="shared" si="27"/>
        <v>154</v>
      </c>
      <c r="T14" s="165">
        <f t="shared" si="27"/>
        <v>196</v>
      </c>
      <c r="U14" s="165">
        <f t="shared" si="27"/>
        <v>180</v>
      </c>
      <c r="V14" s="165"/>
      <c r="W14" s="165">
        <f t="shared" ref="W14:AB14" si="28">SUM(W5:W13)</f>
        <v>6</v>
      </c>
      <c r="X14" s="165">
        <f t="shared" si="28"/>
        <v>3</v>
      </c>
      <c r="Y14" s="165">
        <f t="shared" si="28"/>
        <v>331</v>
      </c>
      <c r="Z14" s="165">
        <f t="shared" si="28"/>
        <v>182</v>
      </c>
      <c r="AA14" s="165">
        <f t="shared" si="28"/>
        <v>337</v>
      </c>
      <c r="AB14" s="165">
        <f t="shared" si="28"/>
        <v>185</v>
      </c>
      <c r="AD14" s="196">
        <f t="shared" si="15"/>
        <v>3900</v>
      </c>
      <c r="AE14" s="241">
        <f t="shared" si="16"/>
        <v>0.14701514701514701</v>
      </c>
      <c r="AF14" s="241">
        <f t="shared" si="17"/>
        <v>0.91836734693877553</v>
      </c>
      <c r="AG14" s="241">
        <f t="shared" si="18"/>
        <v>0.54896142433234418</v>
      </c>
      <c r="AH14" s="256">
        <f t="shared" si="8"/>
        <v>105.4054054054054</v>
      </c>
    </row>
    <row r="15" spans="1:34" s="34" customFormat="1" x14ac:dyDescent="0.25">
      <c r="A15" s="166"/>
      <c r="B15" s="167"/>
      <c r="C15" s="168"/>
      <c r="D15" s="169"/>
      <c r="E15" s="168"/>
      <c r="F15" s="167"/>
      <c r="G15" s="170"/>
      <c r="H15" s="170"/>
      <c r="I15" s="170"/>
      <c r="J15" s="170"/>
      <c r="K15" s="170"/>
      <c r="L15" s="170"/>
      <c r="M15" s="170"/>
      <c r="N15" s="170"/>
      <c r="O15" s="171"/>
      <c r="P15" s="170"/>
      <c r="Q15" s="170"/>
      <c r="R15" s="170"/>
      <c r="S15" s="170"/>
      <c r="T15" s="170"/>
      <c r="U15" s="170"/>
      <c r="V15" s="171"/>
      <c r="W15" s="170"/>
      <c r="X15" s="170"/>
      <c r="Y15" s="170"/>
      <c r="Z15" s="170"/>
      <c r="AA15" s="170"/>
      <c r="AB15" s="170"/>
      <c r="AD15" s="196"/>
      <c r="AH15" s="256"/>
    </row>
    <row r="16" spans="1:34" s="34" customFormat="1" ht="15.6" x14ac:dyDescent="0.25">
      <c r="A16" s="129" t="s">
        <v>129</v>
      </c>
      <c r="B16" s="5"/>
      <c r="C16" s="172"/>
      <c r="D16" s="173"/>
      <c r="E16" s="172"/>
      <c r="F16" s="5"/>
      <c r="G16" s="170">
        <v>49</v>
      </c>
      <c r="H16" s="170"/>
      <c r="I16" s="170">
        <v>43</v>
      </c>
      <c r="J16" s="170">
        <v>6</v>
      </c>
      <c r="K16" s="170">
        <v>101</v>
      </c>
      <c r="L16" s="170">
        <v>15</v>
      </c>
      <c r="M16" s="170">
        <v>144</v>
      </c>
      <c r="N16" s="170">
        <v>21</v>
      </c>
      <c r="O16" s="171"/>
      <c r="P16" s="170">
        <v>39</v>
      </c>
      <c r="Q16" s="170">
        <v>38</v>
      </c>
      <c r="R16" s="170">
        <v>32</v>
      </c>
      <c r="S16" s="170">
        <v>27</v>
      </c>
      <c r="T16" s="170">
        <v>71</v>
      </c>
      <c r="U16" s="170">
        <v>65</v>
      </c>
      <c r="V16" s="171"/>
      <c r="W16" s="170">
        <v>14</v>
      </c>
      <c r="X16" s="170">
        <v>9</v>
      </c>
      <c r="Y16" s="170">
        <v>211</v>
      </c>
      <c r="Z16" s="170">
        <v>89</v>
      </c>
      <c r="AA16" s="170">
        <v>225</v>
      </c>
      <c r="AB16" s="170">
        <v>98</v>
      </c>
      <c r="AD16" s="222">
        <f t="shared" si="15"/>
        <v>440</v>
      </c>
      <c r="AH16" s="256">
        <f t="shared" si="8"/>
        <v>8.9795918367346932</v>
      </c>
    </row>
    <row r="17" spans="1:34" s="34" customFormat="1" ht="15.6" x14ac:dyDescent="0.25">
      <c r="A17" s="129" t="s">
        <v>113</v>
      </c>
      <c r="B17" s="5"/>
      <c r="C17" s="172"/>
      <c r="D17" s="173"/>
      <c r="E17" s="172"/>
      <c r="F17" s="5"/>
      <c r="G17" s="170">
        <v>61</v>
      </c>
      <c r="H17" s="170"/>
      <c r="I17" s="170">
        <v>705</v>
      </c>
      <c r="J17" s="170">
        <v>33</v>
      </c>
      <c r="K17" s="170">
        <v>885</v>
      </c>
      <c r="L17" s="170">
        <v>124</v>
      </c>
      <c r="M17" s="170">
        <v>1589</v>
      </c>
      <c r="N17" s="170">
        <v>157</v>
      </c>
      <c r="O17" s="171"/>
      <c r="P17" s="170">
        <v>14</v>
      </c>
      <c r="Q17" s="170">
        <v>12</v>
      </c>
      <c r="R17" s="170">
        <v>139</v>
      </c>
      <c r="S17" s="170">
        <v>122</v>
      </c>
      <c r="T17" s="170">
        <v>153</v>
      </c>
      <c r="U17" s="170">
        <v>134</v>
      </c>
      <c r="V17" s="171"/>
      <c r="W17" s="170">
        <v>17</v>
      </c>
      <c r="X17" s="170">
        <v>11</v>
      </c>
      <c r="Y17" s="170">
        <v>703</v>
      </c>
      <c r="Z17" s="170">
        <v>168</v>
      </c>
      <c r="AA17" s="170">
        <v>717</v>
      </c>
      <c r="AB17" s="170">
        <v>179</v>
      </c>
      <c r="AD17" s="222">
        <f t="shared" si="15"/>
        <v>2459</v>
      </c>
      <c r="AH17" s="256">
        <f t="shared" si="8"/>
        <v>40.311475409836063</v>
      </c>
    </row>
    <row r="18" spans="1:34" s="34" customFormat="1" ht="15.6" x14ac:dyDescent="0.25">
      <c r="A18" s="129" t="s">
        <v>103</v>
      </c>
      <c r="B18" s="5"/>
      <c r="C18" s="172"/>
      <c r="D18" s="173"/>
      <c r="E18" s="172"/>
      <c r="F18" s="5"/>
      <c r="G18" s="170">
        <v>58</v>
      </c>
      <c r="H18" s="170"/>
      <c r="I18" s="170">
        <v>251</v>
      </c>
      <c r="J18" s="170">
        <v>5</v>
      </c>
      <c r="K18" s="170">
        <v>1341</v>
      </c>
      <c r="L18" s="170">
        <v>204</v>
      </c>
      <c r="M18" s="170">
        <f>I18+K18</f>
        <v>1592</v>
      </c>
      <c r="N18" s="170">
        <f>J18+L18</f>
        <v>209</v>
      </c>
      <c r="O18" s="171"/>
      <c r="P18" s="170">
        <v>48</v>
      </c>
      <c r="Q18" s="170">
        <v>46</v>
      </c>
      <c r="R18" s="170">
        <v>25</v>
      </c>
      <c r="S18" s="170">
        <v>24</v>
      </c>
      <c r="T18" s="170">
        <v>73</v>
      </c>
      <c r="U18" s="170">
        <v>70</v>
      </c>
      <c r="V18" s="171"/>
      <c r="W18" s="170">
        <v>22</v>
      </c>
      <c r="X18" s="170">
        <v>8</v>
      </c>
      <c r="Y18" s="170">
        <v>510</v>
      </c>
      <c r="Z18" s="170">
        <v>306</v>
      </c>
      <c r="AA18" s="170">
        <v>532</v>
      </c>
      <c r="AB18" s="170">
        <v>314</v>
      </c>
      <c r="AD18" s="222">
        <f t="shared" si="15"/>
        <v>2197</v>
      </c>
      <c r="AH18" s="256">
        <f t="shared" si="8"/>
        <v>37.879310344827587</v>
      </c>
    </row>
    <row r="19" spans="1:34" s="34" customFormat="1" ht="15.6" x14ac:dyDescent="0.25">
      <c r="A19" s="129" t="s">
        <v>81</v>
      </c>
      <c r="B19" s="5"/>
      <c r="C19" s="172"/>
      <c r="D19" s="173"/>
      <c r="E19" s="172"/>
      <c r="F19" s="5"/>
      <c r="G19" s="170">
        <v>49</v>
      </c>
      <c r="H19" s="170"/>
      <c r="I19" s="170">
        <v>865</v>
      </c>
      <c r="J19" s="170">
        <v>97</v>
      </c>
      <c r="K19" s="170">
        <v>1030</v>
      </c>
      <c r="L19" s="170">
        <v>122</v>
      </c>
      <c r="M19" s="170">
        <v>1895</v>
      </c>
      <c r="N19" s="170">
        <v>219</v>
      </c>
      <c r="O19" s="171"/>
      <c r="P19" s="170">
        <v>36</v>
      </c>
      <c r="Q19" s="170">
        <v>33</v>
      </c>
      <c r="R19" s="170">
        <v>30</v>
      </c>
      <c r="S19" s="170">
        <v>26</v>
      </c>
      <c r="T19" s="170">
        <v>66</v>
      </c>
      <c r="U19" s="170">
        <v>59</v>
      </c>
      <c r="V19" s="171"/>
      <c r="W19" s="170">
        <v>57</v>
      </c>
      <c r="X19" s="170">
        <v>39</v>
      </c>
      <c r="Y19" s="170">
        <v>689</v>
      </c>
      <c r="Z19" s="170">
        <v>451</v>
      </c>
      <c r="AA19" s="170">
        <v>746</v>
      </c>
      <c r="AB19" s="170">
        <v>490</v>
      </c>
      <c r="AD19" s="222">
        <f t="shared" si="15"/>
        <v>2707</v>
      </c>
      <c r="AH19" s="256">
        <f t="shared" si="8"/>
        <v>55.244897959183675</v>
      </c>
    </row>
    <row r="20" spans="1:34" s="34" customFormat="1" ht="15.6" x14ac:dyDescent="0.25">
      <c r="A20" s="129" t="s">
        <v>88</v>
      </c>
      <c r="B20" s="164"/>
      <c r="C20" s="164"/>
      <c r="D20" s="164"/>
      <c r="E20" s="172"/>
      <c r="F20" s="5"/>
      <c r="G20" s="170">
        <v>34</v>
      </c>
      <c r="H20" s="170"/>
      <c r="I20" s="170">
        <v>76</v>
      </c>
      <c r="J20" s="170">
        <v>8</v>
      </c>
      <c r="K20" s="170">
        <v>383</v>
      </c>
      <c r="L20" s="170">
        <v>23</v>
      </c>
      <c r="M20" s="170">
        <v>459</v>
      </c>
      <c r="N20" s="170">
        <v>31</v>
      </c>
      <c r="O20" s="171"/>
      <c r="P20" s="170">
        <v>2</v>
      </c>
      <c r="Q20" s="170">
        <v>2</v>
      </c>
      <c r="R20" s="170">
        <v>1</v>
      </c>
      <c r="S20" s="170">
        <v>1</v>
      </c>
      <c r="T20" s="170">
        <v>3</v>
      </c>
      <c r="U20" s="170">
        <v>3</v>
      </c>
      <c r="V20" s="171"/>
      <c r="W20" s="170">
        <v>45</v>
      </c>
      <c r="X20" s="170">
        <v>24</v>
      </c>
      <c r="Y20" s="170">
        <v>519</v>
      </c>
      <c r="Z20" s="170">
        <v>288</v>
      </c>
      <c r="AA20" s="170">
        <v>563</v>
      </c>
      <c r="AB20" s="170">
        <v>312</v>
      </c>
      <c r="AD20" s="222">
        <f t="shared" si="15"/>
        <v>1025</v>
      </c>
      <c r="AH20" s="256">
        <f t="shared" si="8"/>
        <v>30.147058823529413</v>
      </c>
    </row>
    <row r="21" spans="1:34" s="34" customFormat="1" ht="15.6" x14ac:dyDescent="0.25">
      <c r="A21" s="129" t="s">
        <v>89</v>
      </c>
      <c r="B21" s="164"/>
      <c r="C21" s="164"/>
      <c r="D21" s="164"/>
      <c r="E21" s="164"/>
      <c r="F21" s="155"/>
      <c r="G21" s="170">
        <v>67</v>
      </c>
      <c r="H21" s="170"/>
      <c r="I21" s="170">
        <v>191</v>
      </c>
      <c r="J21" s="170">
        <v>9</v>
      </c>
      <c r="K21" s="170">
        <v>684</v>
      </c>
      <c r="L21" s="170">
        <v>83</v>
      </c>
      <c r="M21" s="170">
        <v>875</v>
      </c>
      <c r="N21" s="170">
        <v>92</v>
      </c>
      <c r="O21" s="171"/>
      <c r="P21" s="170">
        <v>100</v>
      </c>
      <c r="Q21" s="170">
        <v>93</v>
      </c>
      <c r="R21" s="170">
        <v>394</v>
      </c>
      <c r="S21" s="170">
        <v>314</v>
      </c>
      <c r="T21" s="170">
        <v>494</v>
      </c>
      <c r="U21" s="170">
        <v>407</v>
      </c>
      <c r="V21" s="171"/>
      <c r="W21" s="170">
        <v>65</v>
      </c>
      <c r="X21" s="170">
        <v>60</v>
      </c>
      <c r="Y21" s="170">
        <v>1215</v>
      </c>
      <c r="Z21" s="170">
        <v>948</v>
      </c>
      <c r="AA21" s="170">
        <v>1280</v>
      </c>
      <c r="AB21" s="170">
        <v>1008</v>
      </c>
      <c r="AD21" s="222">
        <f t="shared" si="15"/>
        <v>2649</v>
      </c>
      <c r="AH21" s="256">
        <f t="shared" si="8"/>
        <v>39.537313432835823</v>
      </c>
    </row>
    <row r="22" spans="1:34" s="34" customFormat="1" x14ac:dyDescent="0.25">
      <c r="A22" s="163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5"/>
      <c r="W22" s="163"/>
      <c r="X22" s="163"/>
      <c r="Y22" s="163"/>
      <c r="Z22" s="163"/>
      <c r="AA22" s="163"/>
      <c r="AB22" s="163"/>
      <c r="AH22" s="196">
        <f>AVERAGE(AH14:AH21)</f>
        <v>45.357864744621807</v>
      </c>
    </row>
    <row r="23" spans="1:34" s="34" customFormat="1" x14ac:dyDescent="0.25">
      <c r="A23" s="174" t="s">
        <v>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34" s="34" customFormat="1" x14ac:dyDescent="0.25">
      <c r="A24" s="175" t="s">
        <v>105</v>
      </c>
      <c r="D24" s="174"/>
      <c r="E24" s="174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34" s="34" customFormat="1" x14ac:dyDescent="0.25">
      <c r="A25" s="174" t="s">
        <v>38</v>
      </c>
      <c r="B25" s="174"/>
      <c r="C25" s="174"/>
      <c r="D25" s="174"/>
      <c r="E25" s="174"/>
      <c r="AA25" s="176"/>
    </row>
    <row r="26" spans="1:34" s="34" customFormat="1" x14ac:dyDescent="0.25">
      <c r="A26" s="134" t="s">
        <v>107</v>
      </c>
      <c r="B26" s="174"/>
      <c r="C26" s="174"/>
      <c r="D26" s="174"/>
      <c r="E26" s="174"/>
    </row>
    <row r="27" spans="1:34" x14ac:dyDescent="0.25">
      <c r="A27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zoomScale="90" zoomScaleNormal="90" workbookViewId="0">
      <selection activeCell="I28" sqref="I28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7"/>
      <c r="B2" s="177"/>
      <c r="C2" s="177"/>
      <c r="D2" s="177"/>
      <c r="E2" s="177"/>
      <c r="F2" s="151"/>
      <c r="G2" s="153" t="s">
        <v>17</v>
      </c>
      <c r="H2" s="153"/>
      <c r="I2" s="153"/>
      <c r="J2" s="153"/>
      <c r="K2" s="153"/>
      <c r="L2" s="153"/>
      <c r="M2" s="178"/>
      <c r="N2" s="153" t="s">
        <v>18</v>
      </c>
      <c r="O2" s="153"/>
      <c r="P2" s="153"/>
      <c r="Q2" s="153"/>
      <c r="R2" s="153"/>
      <c r="S2" s="153"/>
      <c r="T2" s="151"/>
      <c r="U2" s="281" t="s">
        <v>19</v>
      </c>
      <c r="V2" s="281"/>
      <c r="W2" s="179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0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1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9" si="0">G5+I5</f>
        <v>124</v>
      </c>
      <c r="L5" s="25">
        <f t="shared" si="0"/>
        <v>22</v>
      </c>
      <c r="M5" s="182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9" si="1">O5+Q5</f>
        <v>0</v>
      </c>
      <c r="T5" s="38"/>
      <c r="U5" s="38">
        <v>1</v>
      </c>
      <c r="V5" s="38">
        <v>0</v>
      </c>
      <c r="W5" s="33"/>
      <c r="X5" s="210">
        <f>U5+R5+K5</f>
        <v>125</v>
      </c>
      <c r="Z5" s="241">
        <f>L5/K5</f>
        <v>0.17741935483870969</v>
      </c>
      <c r="AA5" s="270" t="s">
        <v>70</v>
      </c>
      <c r="AB5" s="241">
        <f t="shared" ref="AB5:AB15" si="2">V5/U5</f>
        <v>0</v>
      </c>
    </row>
    <row r="6" spans="1:28" s="34" customFormat="1" x14ac:dyDescent="0.25">
      <c r="A6" s="27">
        <v>37</v>
      </c>
      <c r="B6" s="28"/>
      <c r="C6" s="31">
        <f t="shared" ref="C6:C10" si="3">C5+7</f>
        <v>38240</v>
      </c>
      <c r="D6" s="30" t="s">
        <v>41</v>
      </c>
      <c r="E6" s="31">
        <f t="shared" ref="E6:E10" si="4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2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0">
        <f t="shared" ref="X6:X32" si="5">U6+R6+K6</f>
        <v>544</v>
      </c>
      <c r="Z6" s="241">
        <f t="shared" ref="Z6:Z15" si="6">L6/K6</f>
        <v>0.21626617375231053</v>
      </c>
      <c r="AA6" s="270" t="s">
        <v>70</v>
      </c>
      <c r="AB6" s="241">
        <f t="shared" si="2"/>
        <v>1</v>
      </c>
    </row>
    <row r="7" spans="1:28" s="34" customFormat="1" x14ac:dyDescent="0.25">
      <c r="A7" s="27">
        <v>38</v>
      </c>
      <c r="B7" s="28"/>
      <c r="C7" s="31">
        <f t="shared" si="3"/>
        <v>38247</v>
      </c>
      <c r="D7" s="30" t="s">
        <v>41</v>
      </c>
      <c r="E7" s="31">
        <f t="shared" si="4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2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0">
        <f t="shared" si="5"/>
        <v>553</v>
      </c>
      <c r="Z7" s="241">
        <f t="shared" si="6"/>
        <v>0.22222222222222221</v>
      </c>
      <c r="AA7" s="270" t="s">
        <v>70</v>
      </c>
      <c r="AB7" s="241">
        <f t="shared" si="2"/>
        <v>0.75</v>
      </c>
    </row>
    <row r="8" spans="1:28" s="34" customFormat="1" x14ac:dyDescent="0.25">
      <c r="A8" s="27">
        <v>39</v>
      </c>
      <c r="B8" s="28"/>
      <c r="C8" s="31">
        <f t="shared" si="3"/>
        <v>38254</v>
      </c>
      <c r="D8" s="30" t="s">
        <v>41</v>
      </c>
      <c r="E8" s="31">
        <f t="shared" si="4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2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0">
        <f t="shared" si="5"/>
        <v>442</v>
      </c>
      <c r="Z8" s="241">
        <f t="shared" si="6"/>
        <v>0.19545454545454546</v>
      </c>
      <c r="AA8" s="270" t="s">
        <v>70</v>
      </c>
      <c r="AB8" s="241">
        <f t="shared" si="2"/>
        <v>1</v>
      </c>
    </row>
    <row r="9" spans="1:28" s="34" customFormat="1" x14ac:dyDescent="0.25">
      <c r="A9" s="27">
        <v>40</v>
      </c>
      <c r="B9" s="28"/>
      <c r="C9" s="31">
        <f t="shared" si="3"/>
        <v>38261</v>
      </c>
      <c r="D9" s="30" t="s">
        <v>41</v>
      </c>
      <c r="E9" s="31">
        <f t="shared" si="4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2"/>
      <c r="N9" s="38">
        <v>1</v>
      </c>
      <c r="O9" s="38">
        <v>1</v>
      </c>
      <c r="P9" s="38">
        <v>0</v>
      </c>
      <c r="Q9" s="38">
        <v>0</v>
      </c>
      <c r="R9" s="47">
        <v>1</v>
      </c>
      <c r="S9" s="25">
        <f t="shared" si="1"/>
        <v>1</v>
      </c>
      <c r="T9" s="38"/>
      <c r="U9" s="38">
        <v>3</v>
      </c>
      <c r="V9" s="38">
        <v>3</v>
      </c>
      <c r="W9" s="33"/>
      <c r="X9" s="210">
        <f t="shared" si="5"/>
        <v>355</v>
      </c>
      <c r="Z9" s="241">
        <f t="shared" si="6"/>
        <v>7.1225071225071226E-2</v>
      </c>
      <c r="AA9" s="270" t="s">
        <v>70</v>
      </c>
      <c r="AB9" s="241">
        <f t="shared" si="2"/>
        <v>1</v>
      </c>
    </row>
    <row r="10" spans="1:28" s="34" customFormat="1" x14ac:dyDescent="0.25">
      <c r="A10" s="27">
        <v>41</v>
      </c>
      <c r="B10" s="28"/>
      <c r="C10" s="31">
        <f t="shared" si="3"/>
        <v>38268</v>
      </c>
      <c r="D10" s="30" t="s">
        <v>41</v>
      </c>
      <c r="E10" s="31">
        <f t="shared" si="4"/>
        <v>38274</v>
      </c>
      <c r="F10" s="32"/>
      <c r="G10" s="38" t="s">
        <v>70</v>
      </c>
      <c r="H10" s="38" t="s">
        <v>70</v>
      </c>
      <c r="I10" s="38" t="s">
        <v>70</v>
      </c>
      <c r="J10" s="38" t="s">
        <v>70</v>
      </c>
      <c r="K10" s="25" t="s">
        <v>70</v>
      </c>
      <c r="L10" s="25" t="s">
        <v>70</v>
      </c>
      <c r="M10" s="182"/>
      <c r="N10" s="38" t="s">
        <v>70</v>
      </c>
      <c r="O10" s="38" t="s">
        <v>70</v>
      </c>
      <c r="P10" s="38" t="s">
        <v>70</v>
      </c>
      <c r="Q10" s="38" t="s">
        <v>70</v>
      </c>
      <c r="R10" s="47" t="s">
        <v>70</v>
      </c>
      <c r="S10" s="25" t="s">
        <v>70</v>
      </c>
      <c r="T10" s="38"/>
      <c r="U10" s="38" t="s">
        <v>70</v>
      </c>
      <c r="V10" s="38" t="s">
        <v>70</v>
      </c>
      <c r="W10" s="33"/>
      <c r="X10" s="271" t="s">
        <v>70</v>
      </c>
      <c r="Y10" s="163"/>
      <c r="Z10" s="270" t="s">
        <v>70</v>
      </c>
      <c r="AA10" s="270" t="s">
        <v>70</v>
      </c>
      <c r="AB10" s="270" t="s">
        <v>70</v>
      </c>
    </row>
    <row r="11" spans="1:28" s="34" customFormat="1" x14ac:dyDescent="0.25">
      <c r="A11" s="183" t="s">
        <v>140</v>
      </c>
      <c r="B11" s="183"/>
      <c r="C11" s="183"/>
      <c r="D11" s="183"/>
      <c r="E11" s="183"/>
      <c r="F11" s="183"/>
      <c r="G11" s="38">
        <f t="shared" ref="G11:L11" si="7">SUM(G5:G10)</f>
        <v>452</v>
      </c>
      <c r="H11" s="38">
        <f t="shared" si="7"/>
        <v>22</v>
      </c>
      <c r="I11" s="38">
        <f t="shared" si="7"/>
        <v>1553</v>
      </c>
      <c r="J11" s="38">
        <f t="shared" si="7"/>
        <v>350</v>
      </c>
      <c r="K11" s="38">
        <f t="shared" si="7"/>
        <v>2005</v>
      </c>
      <c r="L11" s="38">
        <f t="shared" si="7"/>
        <v>372</v>
      </c>
      <c r="M11" s="182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0"/>
      <c r="Z11" s="241">
        <f t="shared" si="6"/>
        <v>0.18553615960099751</v>
      </c>
      <c r="AA11" s="270" t="s">
        <v>70</v>
      </c>
      <c r="AB11" s="241" t="e">
        <f t="shared" si="2"/>
        <v>#DIV/0!</v>
      </c>
    </row>
    <row r="12" spans="1:28" s="34" customFormat="1" ht="13.8" thickBot="1" x14ac:dyDescent="0.3">
      <c r="A12" s="184"/>
      <c r="B12" s="184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7"/>
      <c r="N12" s="188"/>
      <c r="O12" s="188"/>
      <c r="P12" s="188"/>
      <c r="Q12" s="188"/>
      <c r="R12" s="188"/>
      <c r="S12" s="188"/>
      <c r="T12" s="188"/>
      <c r="U12" s="188"/>
      <c r="V12" s="188"/>
      <c r="W12" s="33"/>
      <c r="X12" s="210"/>
      <c r="Z12" s="241"/>
      <c r="AA12" s="241"/>
      <c r="AB12" s="241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16</v>
      </c>
      <c r="H13" s="189">
        <v>2</v>
      </c>
      <c r="I13" s="189">
        <v>440</v>
      </c>
      <c r="J13" s="189">
        <v>84</v>
      </c>
      <c r="K13" s="38">
        <f>G13+I13</f>
        <v>456</v>
      </c>
      <c r="L13" s="38">
        <f>H13+J13</f>
        <v>86</v>
      </c>
      <c r="M13" s="190"/>
      <c r="N13" s="38">
        <v>23</v>
      </c>
      <c r="O13" s="155">
        <v>23</v>
      </c>
      <c r="P13" s="189">
        <v>1</v>
      </c>
      <c r="Q13" s="38">
        <v>1</v>
      </c>
      <c r="R13" s="47">
        <f t="shared" ref="R13:S21" si="8">N13+P13</f>
        <v>24</v>
      </c>
      <c r="S13" s="47">
        <f t="shared" si="8"/>
        <v>24</v>
      </c>
      <c r="T13" s="33"/>
      <c r="U13" s="38">
        <v>92</v>
      </c>
      <c r="V13" s="155">
        <v>91</v>
      </c>
      <c r="W13" s="33"/>
      <c r="X13" s="210">
        <f t="shared" si="5"/>
        <v>572</v>
      </c>
      <c r="Z13" s="241">
        <f t="shared" si="6"/>
        <v>0.18859649122807018</v>
      </c>
      <c r="AA13" s="241">
        <f t="shared" ref="AA13:AA15" si="9">S13/R13</f>
        <v>1</v>
      </c>
      <c r="AB13" s="241">
        <f t="shared" si="2"/>
        <v>0.98913043478260865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93</v>
      </c>
      <c r="H14" s="38">
        <v>13</v>
      </c>
      <c r="I14" s="38">
        <v>1272</v>
      </c>
      <c r="J14" s="38">
        <v>289</v>
      </c>
      <c r="K14" s="38">
        <f t="shared" ref="K14:K32" si="10">G14+I14</f>
        <v>1365</v>
      </c>
      <c r="L14" s="38">
        <f t="shared" ref="L14:L32" si="11">H14+J14</f>
        <v>302</v>
      </c>
      <c r="M14" s="190"/>
      <c r="N14" s="38">
        <v>32</v>
      </c>
      <c r="O14" s="38">
        <v>31</v>
      </c>
      <c r="P14" s="38">
        <v>55</v>
      </c>
      <c r="Q14" s="38">
        <v>52</v>
      </c>
      <c r="R14" s="47">
        <f t="shared" si="8"/>
        <v>87</v>
      </c>
      <c r="S14" s="47">
        <f t="shared" si="8"/>
        <v>83</v>
      </c>
      <c r="T14" s="33"/>
      <c r="U14" s="38">
        <v>107</v>
      </c>
      <c r="V14" s="38">
        <v>106</v>
      </c>
      <c r="W14" s="33"/>
      <c r="X14" s="210">
        <f t="shared" si="5"/>
        <v>1559</v>
      </c>
      <c r="Z14" s="241">
        <f t="shared" si="6"/>
        <v>0.22124542124542124</v>
      </c>
      <c r="AA14" s="241">
        <f t="shared" si="9"/>
        <v>0.95402298850574707</v>
      </c>
      <c r="AB14" s="241">
        <f t="shared" si="2"/>
        <v>0.99065420560747663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1"/>
      <c r="G15" s="38">
        <v>55</v>
      </c>
      <c r="H15" s="38">
        <v>5</v>
      </c>
      <c r="I15" s="38">
        <v>965</v>
      </c>
      <c r="J15" s="38">
        <v>201</v>
      </c>
      <c r="K15" s="38">
        <f t="shared" si="10"/>
        <v>1020</v>
      </c>
      <c r="L15" s="38">
        <f t="shared" si="11"/>
        <v>206</v>
      </c>
      <c r="M15" s="190"/>
      <c r="N15" s="38">
        <v>17</v>
      </c>
      <c r="O15" s="38">
        <v>17</v>
      </c>
      <c r="P15" s="38">
        <v>107</v>
      </c>
      <c r="Q15" s="38">
        <v>103</v>
      </c>
      <c r="R15" s="47">
        <f t="shared" si="8"/>
        <v>124</v>
      </c>
      <c r="S15" s="47">
        <f t="shared" si="8"/>
        <v>120</v>
      </c>
      <c r="T15" s="33"/>
      <c r="U15" s="38">
        <v>40</v>
      </c>
      <c r="V15" s="38">
        <v>39</v>
      </c>
      <c r="W15" s="33"/>
      <c r="X15" s="210">
        <f t="shared" si="5"/>
        <v>1184</v>
      </c>
      <c r="Z15" s="241">
        <f t="shared" si="6"/>
        <v>0.20196078431372549</v>
      </c>
      <c r="AA15" s="241">
        <f t="shared" si="9"/>
        <v>0.967741935483871</v>
      </c>
      <c r="AB15" s="241">
        <f t="shared" si="2"/>
        <v>0.97499999999999998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47</v>
      </c>
      <c r="H16" s="38">
        <v>7</v>
      </c>
      <c r="I16" s="38">
        <v>1937</v>
      </c>
      <c r="J16" s="38">
        <v>437</v>
      </c>
      <c r="K16" s="38">
        <f t="shared" si="10"/>
        <v>1984</v>
      </c>
      <c r="L16" s="38">
        <f t="shared" si="11"/>
        <v>444</v>
      </c>
      <c r="M16" s="190"/>
      <c r="N16" s="38">
        <v>10</v>
      </c>
      <c r="O16" s="38">
        <v>10</v>
      </c>
      <c r="P16" s="38">
        <v>503</v>
      </c>
      <c r="Q16" s="38">
        <v>494</v>
      </c>
      <c r="R16" s="47">
        <f t="shared" ref="R16:R30" si="12">N16+P16</f>
        <v>513</v>
      </c>
      <c r="S16" s="47">
        <f t="shared" si="8"/>
        <v>504</v>
      </c>
      <c r="T16" s="33"/>
      <c r="U16" s="38">
        <v>14</v>
      </c>
      <c r="V16" s="38">
        <v>14</v>
      </c>
      <c r="W16" s="33"/>
      <c r="X16" s="210">
        <f t="shared" si="5"/>
        <v>2511</v>
      </c>
      <c r="Z16" s="241">
        <f t="shared" ref="Z16" si="13">L16/K16</f>
        <v>0.22379032258064516</v>
      </c>
      <c r="AA16" s="241">
        <f t="shared" ref="AA16" si="14">S16/R16</f>
        <v>0.98245614035087714</v>
      </c>
      <c r="AB16" s="241">
        <f t="shared" ref="AB16:AB17" si="15">V16/U16</f>
        <v>1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20</v>
      </c>
      <c r="H17" s="38">
        <v>3</v>
      </c>
      <c r="I17" s="38">
        <v>874</v>
      </c>
      <c r="J17" s="38">
        <v>167</v>
      </c>
      <c r="K17" s="38">
        <f t="shared" si="10"/>
        <v>894</v>
      </c>
      <c r="L17" s="38">
        <f t="shared" si="11"/>
        <v>170</v>
      </c>
      <c r="M17" s="182"/>
      <c r="N17" s="38">
        <v>9</v>
      </c>
      <c r="O17" s="38">
        <v>9</v>
      </c>
      <c r="P17" s="38">
        <v>376</v>
      </c>
      <c r="Q17" s="38">
        <v>364</v>
      </c>
      <c r="R17" s="47">
        <f t="shared" si="12"/>
        <v>385</v>
      </c>
      <c r="S17" s="47">
        <f t="shared" si="8"/>
        <v>373</v>
      </c>
      <c r="T17" s="38"/>
      <c r="U17" s="38">
        <v>71</v>
      </c>
      <c r="V17" s="38">
        <v>69</v>
      </c>
      <c r="W17" s="33"/>
      <c r="X17" s="210">
        <f t="shared" si="5"/>
        <v>1350</v>
      </c>
      <c r="Z17" s="241">
        <f t="shared" ref="Z17" si="16">L17/K17</f>
        <v>0.19015659955257272</v>
      </c>
      <c r="AA17" s="241">
        <f t="shared" ref="AA17" si="17">S17/R17</f>
        <v>0.96883116883116882</v>
      </c>
      <c r="AB17" s="242">
        <f t="shared" si="15"/>
        <v>0.971830985915493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3</v>
      </c>
      <c r="H18" s="38">
        <v>0</v>
      </c>
      <c r="I18" s="38">
        <v>228</v>
      </c>
      <c r="J18" s="38">
        <v>46</v>
      </c>
      <c r="K18" s="38">
        <f t="shared" si="10"/>
        <v>231</v>
      </c>
      <c r="L18" s="38">
        <f t="shared" si="11"/>
        <v>46</v>
      </c>
      <c r="M18" s="182"/>
      <c r="N18" s="38">
        <v>18</v>
      </c>
      <c r="O18" s="38">
        <v>18</v>
      </c>
      <c r="P18" s="38">
        <v>357</v>
      </c>
      <c r="Q18" s="38">
        <v>346</v>
      </c>
      <c r="R18" s="47">
        <f t="shared" si="12"/>
        <v>375</v>
      </c>
      <c r="S18" s="47">
        <f t="shared" si="8"/>
        <v>364</v>
      </c>
      <c r="T18" s="38"/>
      <c r="U18" s="38">
        <v>81</v>
      </c>
      <c r="V18" s="38">
        <v>76</v>
      </c>
      <c r="W18" s="33"/>
      <c r="X18" s="210">
        <f t="shared" si="5"/>
        <v>687</v>
      </c>
      <c r="Z18" s="241">
        <f t="shared" ref="Z18" si="18">L18/K18</f>
        <v>0.19913419913419914</v>
      </c>
      <c r="AA18" s="241">
        <f t="shared" ref="AA18" si="19">S18/R18</f>
        <v>0.97066666666666668</v>
      </c>
      <c r="AB18" s="242">
        <f t="shared" ref="AB18" si="20">V18/U18</f>
        <v>0.93827160493827155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0</v>
      </c>
      <c r="H19" s="38">
        <v>0</v>
      </c>
      <c r="I19" s="38">
        <v>8</v>
      </c>
      <c r="J19" s="38">
        <v>1</v>
      </c>
      <c r="K19" s="38">
        <f t="shared" si="10"/>
        <v>8</v>
      </c>
      <c r="L19" s="38">
        <f t="shared" si="11"/>
        <v>1</v>
      </c>
      <c r="M19" s="182"/>
      <c r="N19" s="38">
        <v>26</v>
      </c>
      <c r="O19" s="38">
        <v>26</v>
      </c>
      <c r="P19" s="38">
        <v>308</v>
      </c>
      <c r="Q19" s="38">
        <v>289</v>
      </c>
      <c r="R19" s="38">
        <f t="shared" si="12"/>
        <v>334</v>
      </c>
      <c r="S19" s="47">
        <f t="shared" si="8"/>
        <v>315</v>
      </c>
      <c r="T19" s="38"/>
      <c r="U19" s="38">
        <v>0</v>
      </c>
      <c r="V19" s="38">
        <v>0</v>
      </c>
      <c r="W19" s="33"/>
      <c r="X19" s="210">
        <f t="shared" si="5"/>
        <v>342</v>
      </c>
      <c r="Z19" s="241">
        <f t="shared" ref="Z19:Z34" si="21">L19/K19</f>
        <v>0.125</v>
      </c>
      <c r="AA19" s="241">
        <f t="shared" ref="AA19:AA34" si="22">S19/R19</f>
        <v>0.94311377245508987</v>
      </c>
      <c r="AB19" s="276" t="s">
        <v>70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0</v>
      </c>
      <c r="H20" s="38">
        <v>0</v>
      </c>
      <c r="I20" s="38">
        <v>8</v>
      </c>
      <c r="J20" s="38">
        <v>2</v>
      </c>
      <c r="K20" s="38">
        <f t="shared" si="10"/>
        <v>8</v>
      </c>
      <c r="L20" s="38">
        <f t="shared" si="11"/>
        <v>2</v>
      </c>
      <c r="M20" s="182"/>
      <c r="N20" s="38">
        <v>22</v>
      </c>
      <c r="O20" s="38">
        <v>22</v>
      </c>
      <c r="P20" s="38">
        <v>401</v>
      </c>
      <c r="Q20" s="38">
        <v>399</v>
      </c>
      <c r="R20" s="38">
        <f t="shared" si="12"/>
        <v>423</v>
      </c>
      <c r="S20" s="47">
        <f t="shared" si="8"/>
        <v>421</v>
      </c>
      <c r="T20" s="38"/>
      <c r="U20" s="38">
        <v>0</v>
      </c>
      <c r="V20" s="38">
        <v>0</v>
      </c>
      <c r="W20" s="33"/>
      <c r="X20" s="210">
        <f t="shared" si="5"/>
        <v>431</v>
      </c>
      <c r="Z20" s="241">
        <f>L20/K20</f>
        <v>0.25</v>
      </c>
      <c r="AA20" s="241">
        <f t="shared" si="22"/>
        <v>0.99527186761229314</v>
      </c>
      <c r="AB20" s="276" t="s">
        <v>70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0</v>
      </c>
      <c r="H21" s="38">
        <v>0</v>
      </c>
      <c r="I21" s="38">
        <v>0</v>
      </c>
      <c r="J21" s="38">
        <v>0</v>
      </c>
      <c r="K21" s="38">
        <f t="shared" ref="K21:K25" si="23">G21+I21</f>
        <v>0</v>
      </c>
      <c r="L21" s="38">
        <f t="shared" ref="L21:L25" si="24">H21+J21</f>
        <v>0</v>
      </c>
      <c r="M21" s="182"/>
      <c r="N21" s="38">
        <v>4</v>
      </c>
      <c r="O21" s="38">
        <v>4</v>
      </c>
      <c r="P21" s="38">
        <v>44</v>
      </c>
      <c r="Q21" s="38">
        <v>39</v>
      </c>
      <c r="R21" s="38">
        <f t="shared" si="12"/>
        <v>48</v>
      </c>
      <c r="S21" s="47">
        <f t="shared" si="8"/>
        <v>43</v>
      </c>
      <c r="T21" s="38"/>
      <c r="U21" s="38">
        <v>1</v>
      </c>
      <c r="V21" s="38">
        <v>1</v>
      </c>
      <c r="W21" s="33"/>
      <c r="X21" s="210">
        <f t="shared" si="5"/>
        <v>49</v>
      </c>
      <c r="Z21" s="275" t="s">
        <v>70</v>
      </c>
      <c r="AA21" s="241">
        <f t="shared" si="22"/>
        <v>0.89583333333333337</v>
      </c>
      <c r="AB21" s="242">
        <f t="shared" ref="AB21:AB34" si="25">V21/U21</f>
        <v>1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3">
        <v>0</v>
      </c>
      <c r="H22" s="243">
        <v>0</v>
      </c>
      <c r="I22" s="243">
        <v>1</v>
      </c>
      <c r="J22" s="243">
        <v>1</v>
      </c>
      <c r="K22" s="38">
        <f t="shared" si="23"/>
        <v>1</v>
      </c>
      <c r="L22" s="38">
        <f t="shared" si="24"/>
        <v>1</v>
      </c>
      <c r="M22" s="182"/>
      <c r="N22" s="243">
        <v>0</v>
      </c>
      <c r="O22" s="243">
        <v>0</v>
      </c>
      <c r="P22" s="243">
        <v>52</v>
      </c>
      <c r="Q22" s="243">
        <v>51</v>
      </c>
      <c r="R22" s="38">
        <f t="shared" ref="R22:R27" si="26">N22+P22</f>
        <v>52</v>
      </c>
      <c r="S22" s="47">
        <f t="shared" ref="S22:S27" si="27">O22+Q22</f>
        <v>51</v>
      </c>
      <c r="T22" s="38"/>
      <c r="U22" s="243">
        <v>130</v>
      </c>
      <c r="V22" s="243">
        <v>126</v>
      </c>
      <c r="W22" s="33"/>
      <c r="X22" s="210">
        <f t="shared" si="5"/>
        <v>183</v>
      </c>
      <c r="Z22" s="241">
        <f t="shared" si="21"/>
        <v>1</v>
      </c>
      <c r="AA22" s="241">
        <f t="shared" si="22"/>
        <v>0.98076923076923073</v>
      </c>
      <c r="AB22" s="242">
        <f t="shared" si="25"/>
        <v>0.96923076923076923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1</v>
      </c>
      <c r="J23" s="38">
        <v>0</v>
      </c>
      <c r="K23" s="38">
        <f t="shared" si="23"/>
        <v>1</v>
      </c>
      <c r="L23" s="38">
        <f t="shared" si="24"/>
        <v>0</v>
      </c>
      <c r="M23" s="182"/>
      <c r="N23" s="38">
        <v>1</v>
      </c>
      <c r="O23" s="38">
        <v>1</v>
      </c>
      <c r="P23" s="38">
        <v>0</v>
      </c>
      <c r="Q23" s="38">
        <v>0</v>
      </c>
      <c r="R23" s="38">
        <f t="shared" si="26"/>
        <v>1</v>
      </c>
      <c r="S23" s="47">
        <f t="shared" si="27"/>
        <v>1</v>
      </c>
      <c r="T23" s="38"/>
      <c r="U23" s="38">
        <v>55</v>
      </c>
      <c r="V23" s="38">
        <v>53</v>
      </c>
      <c r="W23" s="33"/>
      <c r="X23" s="210">
        <f t="shared" si="5"/>
        <v>57</v>
      </c>
      <c r="Z23" s="241">
        <f t="shared" si="21"/>
        <v>0</v>
      </c>
      <c r="AA23" s="241">
        <f t="shared" si="22"/>
        <v>1</v>
      </c>
      <c r="AB23" s="242">
        <f t="shared" si="25"/>
        <v>0.96363636363636362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0</v>
      </c>
      <c r="J24" s="38">
        <v>0</v>
      </c>
      <c r="K24" s="38">
        <f t="shared" si="23"/>
        <v>0</v>
      </c>
      <c r="L24" s="38">
        <f t="shared" si="24"/>
        <v>0</v>
      </c>
      <c r="M24" s="182"/>
      <c r="N24" s="38">
        <v>1</v>
      </c>
      <c r="O24" s="38">
        <v>1</v>
      </c>
      <c r="P24" s="38">
        <v>15</v>
      </c>
      <c r="Q24" s="38">
        <v>15</v>
      </c>
      <c r="R24" s="38">
        <f t="shared" si="26"/>
        <v>16</v>
      </c>
      <c r="S24" s="47">
        <f t="shared" si="27"/>
        <v>16</v>
      </c>
      <c r="T24" s="38"/>
      <c r="U24" s="38">
        <v>84</v>
      </c>
      <c r="V24" s="38">
        <v>79</v>
      </c>
      <c r="W24" s="33"/>
      <c r="X24" s="210">
        <f t="shared" si="5"/>
        <v>100</v>
      </c>
      <c r="Z24" s="241" t="e">
        <f t="shared" si="21"/>
        <v>#DIV/0!</v>
      </c>
      <c r="AA24" s="241">
        <f t="shared" si="22"/>
        <v>1</v>
      </c>
      <c r="AB24" s="242">
        <f t="shared" si="25"/>
        <v>0.94047619047619047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>
        <v>0</v>
      </c>
      <c r="H25" s="38">
        <v>0</v>
      </c>
      <c r="I25" s="38">
        <v>0</v>
      </c>
      <c r="J25" s="38">
        <v>0</v>
      </c>
      <c r="K25" s="38">
        <f t="shared" si="23"/>
        <v>0</v>
      </c>
      <c r="L25" s="38">
        <f t="shared" si="24"/>
        <v>0</v>
      </c>
      <c r="M25" s="182"/>
      <c r="N25" s="38">
        <v>0</v>
      </c>
      <c r="O25" s="38">
        <v>0</v>
      </c>
      <c r="P25" s="38">
        <v>0</v>
      </c>
      <c r="Q25" s="38">
        <v>0</v>
      </c>
      <c r="R25" s="38">
        <f t="shared" si="26"/>
        <v>0</v>
      </c>
      <c r="S25" s="47">
        <f t="shared" si="27"/>
        <v>0</v>
      </c>
      <c r="T25" s="38"/>
      <c r="U25" s="38">
        <v>91</v>
      </c>
      <c r="V25" s="38">
        <v>87</v>
      </c>
      <c r="W25" s="33"/>
      <c r="X25" s="210">
        <f t="shared" si="5"/>
        <v>91</v>
      </c>
      <c r="Z25" s="241" t="e">
        <f t="shared" si="21"/>
        <v>#DIV/0!</v>
      </c>
      <c r="AA25" s="241" t="e">
        <f t="shared" si="22"/>
        <v>#DIV/0!</v>
      </c>
      <c r="AB25" s="242">
        <f t="shared" si="25"/>
        <v>0.95604395604395609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0"/>
        <v>0</v>
      </c>
      <c r="L26" s="38">
        <f t="shared" si="11"/>
        <v>0</v>
      </c>
      <c r="M26" s="190"/>
      <c r="N26" s="38"/>
      <c r="O26" s="38"/>
      <c r="P26" s="38"/>
      <c r="Q26" s="38"/>
      <c r="R26" s="38">
        <f t="shared" si="26"/>
        <v>0</v>
      </c>
      <c r="S26" s="47">
        <f t="shared" si="27"/>
        <v>0</v>
      </c>
      <c r="T26" s="33"/>
      <c r="U26" s="38"/>
      <c r="V26" s="38"/>
      <c r="W26" s="33"/>
      <c r="X26" s="210">
        <f t="shared" si="5"/>
        <v>0</v>
      </c>
      <c r="Z26" s="241" t="e">
        <f t="shared" si="21"/>
        <v>#DIV/0!</v>
      </c>
      <c r="AA26" s="241" t="e">
        <f t="shared" si="22"/>
        <v>#DIV/0!</v>
      </c>
      <c r="AB26" s="242" t="e">
        <f t="shared" si="25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0"/>
        <v>0</v>
      </c>
      <c r="L27" s="38">
        <f t="shared" si="11"/>
        <v>0</v>
      </c>
      <c r="M27" s="190"/>
      <c r="N27" s="38"/>
      <c r="O27" s="38"/>
      <c r="P27" s="38"/>
      <c r="Q27" s="38"/>
      <c r="R27" s="38">
        <f t="shared" si="26"/>
        <v>0</v>
      </c>
      <c r="S27" s="47">
        <f t="shared" si="27"/>
        <v>0</v>
      </c>
      <c r="T27" s="33"/>
      <c r="U27" s="38"/>
      <c r="V27" s="38"/>
      <c r="W27" s="33"/>
      <c r="X27" s="210">
        <f t="shared" si="5"/>
        <v>0</v>
      </c>
      <c r="Z27" s="241" t="e">
        <f t="shared" si="21"/>
        <v>#DIV/0!</v>
      </c>
      <c r="AA27" s="241" t="e">
        <f t="shared" si="22"/>
        <v>#DIV/0!</v>
      </c>
      <c r="AB27" s="242" t="e">
        <f t="shared" si="25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0"/>
        <v>0</v>
      </c>
      <c r="L28" s="38">
        <f t="shared" si="11"/>
        <v>0</v>
      </c>
      <c r="M28" s="190"/>
      <c r="N28" s="38"/>
      <c r="O28" s="38"/>
      <c r="P28" s="38"/>
      <c r="Q28" s="38"/>
      <c r="R28" s="38">
        <f t="shared" si="12"/>
        <v>0</v>
      </c>
      <c r="S28" s="38">
        <f t="shared" ref="S28:S29" si="28">O28+Q28</f>
        <v>0</v>
      </c>
      <c r="T28" s="33"/>
      <c r="U28" s="38"/>
      <c r="V28" s="38"/>
      <c r="W28" s="33"/>
      <c r="X28" s="210">
        <f t="shared" si="5"/>
        <v>0</v>
      </c>
      <c r="Z28" s="241" t="e">
        <f t="shared" si="21"/>
        <v>#DIV/0!</v>
      </c>
      <c r="AA28" s="241" t="e">
        <f t="shared" si="22"/>
        <v>#DIV/0!</v>
      </c>
      <c r="AB28" s="242" t="e">
        <f t="shared" si="25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0"/>
        <v>0</v>
      </c>
      <c r="L29" s="38">
        <f t="shared" si="11"/>
        <v>0</v>
      </c>
      <c r="M29" s="190"/>
      <c r="N29" s="38"/>
      <c r="O29" s="38"/>
      <c r="P29" s="38"/>
      <c r="Q29" s="38"/>
      <c r="R29" s="38">
        <f t="shared" si="12"/>
        <v>0</v>
      </c>
      <c r="S29" s="38">
        <f t="shared" si="28"/>
        <v>0</v>
      </c>
      <c r="T29" s="33"/>
      <c r="U29" s="38"/>
      <c r="V29" s="38"/>
      <c r="W29" s="33"/>
      <c r="X29" s="210">
        <f t="shared" si="5"/>
        <v>0</v>
      </c>
      <c r="Z29" s="241" t="e">
        <f t="shared" si="21"/>
        <v>#DIV/0!</v>
      </c>
      <c r="AA29" s="241" t="e">
        <f t="shared" si="22"/>
        <v>#DIV/0!</v>
      </c>
      <c r="AB29" s="242" t="e">
        <f t="shared" si="25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0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197"/>
      <c r="X30" s="210">
        <f t="shared" si="5"/>
        <v>0</v>
      </c>
      <c r="Z30" s="241" t="e">
        <f t="shared" si="21"/>
        <v>#DIV/0!</v>
      </c>
      <c r="AA30" s="241" t="e">
        <f t="shared" si="22"/>
        <v>#DIV/0!</v>
      </c>
      <c r="AB30" s="242" t="e">
        <f t="shared" si="25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0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0">
        <f t="shared" si="5"/>
        <v>0</v>
      </c>
      <c r="Z31" s="241" t="e">
        <f t="shared" si="21"/>
        <v>#DIV/0!</v>
      </c>
      <c r="AA31" s="241" t="e">
        <f t="shared" si="22"/>
        <v>#DIV/0!</v>
      </c>
      <c r="AB31" s="242" t="e">
        <f t="shared" si="25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0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0">
        <f t="shared" si="5"/>
        <v>0</v>
      </c>
      <c r="Z32" s="241" t="e">
        <f t="shared" si="21"/>
        <v>#DIV/0!</v>
      </c>
      <c r="AA32" s="241" t="e">
        <f t="shared" si="22"/>
        <v>#DIV/0!</v>
      </c>
      <c r="AB32" s="242" t="e">
        <f t="shared" si="25"/>
        <v>#DIV/0!</v>
      </c>
    </row>
    <row r="33" spans="1:28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9">SUM(G13:G32)</f>
        <v>234</v>
      </c>
      <c r="H33" s="38">
        <f t="shared" si="29"/>
        <v>30</v>
      </c>
      <c r="I33" s="38">
        <f t="shared" si="29"/>
        <v>5734</v>
      </c>
      <c r="J33" s="38">
        <f t="shared" si="29"/>
        <v>1228</v>
      </c>
      <c r="K33" s="47">
        <f t="shared" si="29"/>
        <v>5968</v>
      </c>
      <c r="L33" s="47">
        <f t="shared" si="29"/>
        <v>1258</v>
      </c>
      <c r="M33" s="190"/>
      <c r="N33" s="33"/>
      <c r="O33" s="33"/>
      <c r="P33" s="33"/>
      <c r="Q33" s="33"/>
      <c r="R33" s="33"/>
      <c r="S33" s="33"/>
      <c r="T33" s="33"/>
      <c r="U33" s="33"/>
      <c r="V33" s="33"/>
      <c r="W33" s="33"/>
      <c r="Z33" s="262"/>
      <c r="AA33" s="262"/>
      <c r="AB33" s="263"/>
    </row>
    <row r="34" spans="1:28" s="194" customFormat="1" x14ac:dyDescent="0.25">
      <c r="A34" s="192" t="s">
        <v>138</v>
      </c>
      <c r="B34" s="192"/>
      <c r="C34" s="192"/>
      <c r="D34" s="192"/>
      <c r="E34" s="192"/>
      <c r="F34" s="192"/>
      <c r="G34" s="170">
        <f t="shared" ref="G34:L34" si="30">G11+G33</f>
        <v>686</v>
      </c>
      <c r="H34" s="170">
        <f t="shared" si="30"/>
        <v>52</v>
      </c>
      <c r="I34" s="170">
        <f t="shared" si="30"/>
        <v>7287</v>
      </c>
      <c r="J34" s="170">
        <f t="shared" si="30"/>
        <v>1578</v>
      </c>
      <c r="K34" s="170">
        <f t="shared" si="30"/>
        <v>7973</v>
      </c>
      <c r="L34" s="170">
        <f t="shared" si="30"/>
        <v>1630</v>
      </c>
      <c r="M34" s="193"/>
      <c r="N34" s="170">
        <f t="shared" ref="N34:V34" si="31">SUM(N5:N33)</f>
        <v>164</v>
      </c>
      <c r="O34" s="170">
        <f t="shared" si="31"/>
        <v>163</v>
      </c>
      <c r="P34" s="170">
        <f t="shared" si="31"/>
        <v>2219</v>
      </c>
      <c r="Q34" s="170">
        <f t="shared" si="31"/>
        <v>2153</v>
      </c>
      <c r="R34" s="170">
        <f t="shared" si="31"/>
        <v>2383</v>
      </c>
      <c r="S34" s="170">
        <f t="shared" si="31"/>
        <v>2316</v>
      </c>
      <c r="T34" s="170"/>
      <c r="U34" s="170">
        <f t="shared" si="31"/>
        <v>779</v>
      </c>
      <c r="V34" s="170">
        <f t="shared" si="31"/>
        <v>752</v>
      </c>
      <c r="W34" s="171"/>
      <c r="X34" s="245">
        <f>SUM(X5:X33)</f>
        <v>11135</v>
      </c>
      <c r="Z34" s="264">
        <f t="shared" si="21"/>
        <v>0.20443998494920357</v>
      </c>
      <c r="AA34" s="264">
        <f t="shared" si="22"/>
        <v>0.97188417960553919</v>
      </c>
      <c r="AB34" s="265">
        <f t="shared" si="25"/>
        <v>0.96534017971758668</v>
      </c>
    </row>
    <row r="35" spans="1:28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0"/>
      <c r="N35" s="38"/>
      <c r="O35" s="38"/>
      <c r="P35" s="38"/>
      <c r="Q35" s="38"/>
      <c r="R35" s="38"/>
      <c r="S35" s="38"/>
      <c r="T35" s="190"/>
      <c r="U35" s="38"/>
      <c r="V35" s="38"/>
      <c r="W35" s="33"/>
      <c r="Z35" s="266"/>
      <c r="AA35" s="266"/>
      <c r="AB35" s="267"/>
    </row>
    <row r="36" spans="1:28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0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0"/>
      <c r="U36" s="38">
        <v>590</v>
      </c>
      <c r="V36" s="38">
        <v>558</v>
      </c>
      <c r="W36" s="33"/>
      <c r="Z36" s="268">
        <f t="shared" ref="Z36:Z41" si="32">L36/K36</f>
        <v>0.21750567977998325</v>
      </c>
      <c r="AA36" s="268">
        <f t="shared" ref="AA36:AA41" si="33">S36/R36</f>
        <v>0.97685383626232314</v>
      </c>
      <c r="AB36" s="269">
        <f t="shared" ref="AB36:AB41" si="34">V36/U36</f>
        <v>0.94576271186440675</v>
      </c>
    </row>
    <row r="37" spans="1:28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0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0"/>
      <c r="U37" s="38">
        <v>386</v>
      </c>
      <c r="V37" s="38">
        <v>370</v>
      </c>
      <c r="W37" s="33"/>
      <c r="Z37" s="268">
        <f t="shared" si="32"/>
        <v>0.22295514511873352</v>
      </c>
      <c r="AA37" s="268">
        <f t="shared" si="33"/>
        <v>0.93528505392912176</v>
      </c>
      <c r="AB37" s="269">
        <f t="shared" si="34"/>
        <v>0.95854922279792742</v>
      </c>
    </row>
    <row r="38" spans="1:28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0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0"/>
      <c r="U38" s="38">
        <v>1869</v>
      </c>
      <c r="V38" s="38">
        <v>1859</v>
      </c>
      <c r="W38" s="33"/>
      <c r="Z38" s="268">
        <f t="shared" si="32"/>
        <v>0.22111339399276</v>
      </c>
      <c r="AA38" s="268">
        <f t="shared" si="33"/>
        <v>0.94339622641509435</v>
      </c>
      <c r="AB38" s="269">
        <f t="shared" si="34"/>
        <v>0.99464954521134297</v>
      </c>
    </row>
    <row r="39" spans="1:28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0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0"/>
      <c r="U39" s="38">
        <v>2049</v>
      </c>
      <c r="V39" s="38">
        <v>1996</v>
      </c>
      <c r="W39" s="33"/>
      <c r="Z39" s="268">
        <f t="shared" si="32"/>
        <v>0.22136642419055769</v>
      </c>
      <c r="AA39" s="268">
        <f t="shared" si="33"/>
        <v>0.94075829383886256</v>
      </c>
      <c r="AB39" s="269">
        <f t="shared" si="34"/>
        <v>0.97413372376769158</v>
      </c>
    </row>
    <row r="40" spans="1:28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0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0"/>
      <c r="U40" s="38">
        <v>1574</v>
      </c>
      <c r="V40" s="38">
        <v>1557</v>
      </c>
      <c r="W40" s="33"/>
      <c r="Z40" s="268">
        <f t="shared" si="32"/>
        <v>0.30849315068493149</v>
      </c>
      <c r="AA40" s="268">
        <f t="shared" si="33"/>
        <v>0.85958254269449719</v>
      </c>
      <c r="AB40" s="269">
        <f t="shared" si="34"/>
        <v>0.98919949174078781</v>
      </c>
    </row>
    <row r="41" spans="1:28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0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0"/>
      <c r="U41" s="38">
        <f>2986+107+77+66</f>
        <v>3236</v>
      </c>
      <c r="V41" s="38">
        <f>2954+106+75+65</f>
        <v>3200</v>
      </c>
      <c r="W41" s="47"/>
      <c r="Z41" s="268">
        <f t="shared" si="32"/>
        <v>0.21756225425950196</v>
      </c>
      <c r="AA41" s="268">
        <f t="shared" si="33"/>
        <v>0.9109979023074618</v>
      </c>
      <c r="AB41" s="269">
        <f t="shared" si="34"/>
        <v>0.9888751545117429</v>
      </c>
    </row>
    <row r="42" spans="1:28" s="34" customFormat="1" x14ac:dyDescent="0.25">
      <c r="A42" s="195" t="s">
        <v>36</v>
      </c>
      <c r="B42" s="195"/>
      <c r="C42" s="195"/>
      <c r="D42" s="195"/>
      <c r="E42" s="19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8" s="34" customFormat="1" x14ac:dyDescent="0.25">
      <c r="A43" s="175" t="s">
        <v>66</v>
      </c>
      <c r="B43" s="195"/>
      <c r="C43" s="195"/>
      <c r="D43" s="195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8" s="34" customFormat="1" x14ac:dyDescent="0.25">
      <c r="A44" s="175" t="s">
        <v>76</v>
      </c>
      <c r="B44" s="177"/>
      <c r="C44" s="177"/>
      <c r="D44" s="175"/>
      <c r="E44" s="17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8" s="34" customFormat="1" x14ac:dyDescent="0.25">
      <c r="A45" s="175" t="s">
        <v>38</v>
      </c>
      <c r="B45" s="175"/>
      <c r="C45" s="175"/>
      <c r="D45" s="175"/>
      <c r="E45" s="175"/>
    </row>
    <row r="46" spans="1:28" s="34" customFormat="1" x14ac:dyDescent="0.25">
      <c r="A46" s="177" t="s">
        <v>108</v>
      </c>
      <c r="B46" s="175"/>
      <c r="C46" s="175"/>
      <c r="D46" s="175"/>
      <c r="E46" s="175"/>
    </row>
    <row r="47" spans="1:28" s="34" customFormat="1" x14ac:dyDescent="0.25">
      <c r="A47" s="175" t="s">
        <v>127</v>
      </c>
      <c r="B47" s="175"/>
      <c r="C47" s="175"/>
      <c r="D47" s="175"/>
      <c r="E47" s="175"/>
    </row>
    <row r="48" spans="1:28" s="34" customFormat="1" x14ac:dyDescent="0.25">
      <c r="A48" s="134" t="s">
        <v>93</v>
      </c>
      <c r="B48" s="175"/>
      <c r="C48" s="175"/>
      <c r="D48" s="175"/>
      <c r="E48" s="175"/>
    </row>
    <row r="49" spans="1:16" x14ac:dyDescent="0.25">
      <c r="A49" s="134" t="s">
        <v>145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83" t="s">
        <v>44</v>
      </c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61"/>
      <c r="R2" s="283" t="s">
        <v>44</v>
      </c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61"/>
      <c r="AD2" s="283" t="s">
        <v>44</v>
      </c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61"/>
      <c r="AP2" s="283" t="s">
        <v>44</v>
      </c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84">
        <v>2019</v>
      </c>
      <c r="BO3" s="284"/>
      <c r="BP3" s="284"/>
      <c r="BR3" s="284">
        <v>2020</v>
      </c>
      <c r="BS3" s="284"/>
      <c r="BT3" s="284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48">
        <v>1</v>
      </c>
      <c r="BS5" s="248"/>
      <c r="BT5" s="248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48">
        <v>2</v>
      </c>
      <c r="BS6" s="248"/>
      <c r="BT6" s="248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48">
        <v>21</v>
      </c>
      <c r="BS7" s="248">
        <v>3</v>
      </c>
      <c r="BT7" s="248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48">
        <v>120</v>
      </c>
      <c r="BS8" s="248">
        <v>5</v>
      </c>
      <c r="BT8" s="248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48">
        <v>169</v>
      </c>
      <c r="BS9" s="248">
        <v>5</v>
      </c>
      <c r="BT9" s="248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48">
        <v>209</v>
      </c>
      <c r="BS10" s="248">
        <v>11</v>
      </c>
      <c r="BT10" s="248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48">
        <v>246</v>
      </c>
      <c r="BS11" s="248">
        <v>12</v>
      </c>
      <c r="BT11" s="248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48">
        <v>256</v>
      </c>
      <c r="BS12" s="248">
        <v>13</v>
      </c>
      <c r="BT12" s="248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48">
        <v>261</v>
      </c>
      <c r="BS13" s="248">
        <v>13</v>
      </c>
      <c r="BT13" s="248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48">
        <v>303</v>
      </c>
      <c r="BS14" s="248">
        <v>13</v>
      </c>
      <c r="BT14" s="248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48">
        <v>320</v>
      </c>
      <c r="BS15" s="248">
        <v>13</v>
      </c>
      <c r="BT15" s="248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48">
        <v>332</v>
      </c>
      <c r="BS16" s="248">
        <v>13</v>
      </c>
      <c r="BT16" s="248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85" t="s">
        <v>65</v>
      </c>
      <c r="AY17" s="285"/>
      <c r="AZ17" s="285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48">
        <v>345</v>
      </c>
      <c r="BS17" s="248">
        <v>13</v>
      </c>
      <c r="BT17" s="248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85" t="s">
        <v>62</v>
      </c>
      <c r="AY18" s="285"/>
      <c r="AZ18" s="285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48">
        <v>350</v>
      </c>
      <c r="BS18" s="248">
        <v>13</v>
      </c>
      <c r="BT18" s="248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85" t="s">
        <v>63</v>
      </c>
      <c r="AY19" s="285"/>
      <c r="AZ19" s="285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48">
        <v>351</v>
      </c>
      <c r="BS19" s="248">
        <v>13</v>
      </c>
      <c r="BT19" s="248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82" t="s">
        <v>64</v>
      </c>
      <c r="AY20" s="282"/>
      <c r="AZ20" s="282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48">
        <v>357</v>
      </c>
      <c r="BS20" s="248">
        <v>13</v>
      </c>
      <c r="BT20" s="248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48">
        <v>407</v>
      </c>
      <c r="BS21" s="248">
        <v>14</v>
      </c>
      <c r="BT21" s="248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99" t="s">
        <v>68</v>
      </c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106"/>
      <c r="Q2" s="299" t="s">
        <v>68</v>
      </c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107"/>
      <c r="AC2" s="299" t="s">
        <v>68</v>
      </c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104"/>
      <c r="AO2" s="300" t="s">
        <v>68</v>
      </c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4"/>
      <c r="BJ3" s="224">
        <v>2018</v>
      </c>
      <c r="BK3" s="98"/>
      <c r="BM3" s="42"/>
      <c r="BN3" s="244">
        <v>2019</v>
      </c>
      <c r="BO3" s="232"/>
      <c r="BQ3" s="42"/>
      <c r="BR3" s="247">
        <v>2020</v>
      </c>
      <c r="BS3" s="232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3" t="s">
        <v>17</v>
      </c>
      <c r="BJ4" s="223" t="s">
        <v>18</v>
      </c>
      <c r="BK4" s="99" t="s">
        <v>19</v>
      </c>
      <c r="BM4" s="223" t="s">
        <v>17</v>
      </c>
      <c r="BN4" s="223" t="s">
        <v>18</v>
      </c>
      <c r="BO4" s="99" t="s">
        <v>19</v>
      </c>
      <c r="BQ4" s="246" t="s">
        <v>17</v>
      </c>
      <c r="BR4" s="246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29">
        <v>1</v>
      </c>
      <c r="BM7" s="226">
        <v>201</v>
      </c>
      <c r="BN7" s="227">
        <v>0</v>
      </c>
      <c r="BO7" s="233">
        <v>3</v>
      </c>
      <c r="BQ7" s="226">
        <v>81</v>
      </c>
      <c r="BR7" s="226">
        <v>0</v>
      </c>
      <c r="BS7" s="250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29">
        <v>1</v>
      </c>
      <c r="BM8" s="234">
        <v>1089</v>
      </c>
      <c r="BN8" s="227">
        <v>0</v>
      </c>
      <c r="BO8" s="235">
        <v>4</v>
      </c>
      <c r="BQ8" s="234">
        <v>202</v>
      </c>
      <c r="BR8" s="234">
        <v>0</v>
      </c>
      <c r="BS8" s="250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29">
        <v>2</v>
      </c>
      <c r="BM9" s="234">
        <v>2718</v>
      </c>
      <c r="BN9" s="227">
        <v>0</v>
      </c>
      <c r="BO9" s="235">
        <v>5</v>
      </c>
      <c r="BQ9" s="234">
        <v>621</v>
      </c>
      <c r="BR9" s="234">
        <v>0</v>
      </c>
      <c r="BS9" s="250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29">
        <v>3</v>
      </c>
      <c r="BM10" s="234">
        <v>3625</v>
      </c>
      <c r="BN10" s="227">
        <v>0</v>
      </c>
      <c r="BO10" s="235">
        <v>5</v>
      </c>
      <c r="BQ10" s="234">
        <v>950</v>
      </c>
      <c r="BR10" s="234">
        <v>0</v>
      </c>
      <c r="BS10" s="250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29">
        <v>7</v>
      </c>
      <c r="BM11" s="234">
        <v>4160</v>
      </c>
      <c r="BN11" s="227">
        <v>0</v>
      </c>
      <c r="BO11" s="235">
        <v>5</v>
      </c>
      <c r="BQ11" s="234">
        <v>1160</v>
      </c>
      <c r="BR11" s="234">
        <v>0</v>
      </c>
      <c r="BS11" s="250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95" t="s">
        <v>78</v>
      </c>
      <c r="BF12" s="290"/>
      <c r="BG12" s="296"/>
      <c r="BH12" s="225"/>
      <c r="BI12" s="289" t="s">
        <v>78</v>
      </c>
      <c r="BJ12" s="290"/>
      <c r="BK12" s="291"/>
      <c r="BM12" s="228" t="s">
        <v>116</v>
      </c>
      <c r="BN12" s="227">
        <v>0</v>
      </c>
      <c r="BO12" s="236">
        <v>7</v>
      </c>
      <c r="BQ12" s="238" t="s">
        <v>132</v>
      </c>
      <c r="BR12" s="234">
        <v>0</v>
      </c>
      <c r="BS12" s="250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93"/>
      <c r="BF13" s="293"/>
      <c r="BG13" s="297"/>
      <c r="BH13" s="225"/>
      <c r="BI13" s="292"/>
      <c r="BJ13" s="293"/>
      <c r="BK13" s="294"/>
      <c r="BM13" s="286" t="s">
        <v>117</v>
      </c>
      <c r="BN13" s="287"/>
      <c r="BO13" s="288"/>
      <c r="BQ13" s="286" t="s">
        <v>117</v>
      </c>
      <c r="BR13" s="287"/>
      <c r="BS13" s="288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29">
        <v>29</v>
      </c>
      <c r="BM14" s="234">
        <v>88</v>
      </c>
      <c r="BN14" s="227">
        <v>0</v>
      </c>
      <c r="BO14" s="235">
        <v>7</v>
      </c>
      <c r="BQ14" s="234">
        <v>97</v>
      </c>
      <c r="BR14" s="234">
        <v>506</v>
      </c>
      <c r="BS14" s="250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0">
        <v>1047</v>
      </c>
      <c r="BJ15" s="5">
        <v>61</v>
      </c>
      <c r="BK15" s="229">
        <v>37</v>
      </c>
      <c r="BM15" s="234">
        <v>274</v>
      </c>
      <c r="BN15" s="227">
        <v>0</v>
      </c>
      <c r="BO15" s="235">
        <v>8</v>
      </c>
      <c r="BQ15" s="234">
        <v>877</v>
      </c>
      <c r="BR15" s="234">
        <v>577</v>
      </c>
      <c r="BS15" s="250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0">
        <v>2658</v>
      </c>
      <c r="BJ16" s="5">
        <v>134</v>
      </c>
      <c r="BK16" s="229">
        <v>46</v>
      </c>
      <c r="BM16" s="234">
        <v>340</v>
      </c>
      <c r="BN16" s="237">
        <v>16</v>
      </c>
      <c r="BO16" s="235">
        <v>8</v>
      </c>
      <c r="BQ16" s="234">
        <v>2861</v>
      </c>
      <c r="BR16" s="234">
        <v>604</v>
      </c>
      <c r="BS16" s="250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0">
        <v>4472</v>
      </c>
      <c r="BJ17" s="5">
        <v>196</v>
      </c>
      <c r="BK17" s="229">
        <v>50</v>
      </c>
      <c r="BM17" s="234">
        <v>890</v>
      </c>
      <c r="BN17" s="237">
        <v>47</v>
      </c>
      <c r="BO17" s="235">
        <v>13</v>
      </c>
      <c r="BQ17" s="234">
        <v>5271</v>
      </c>
      <c r="BR17" s="234">
        <v>1106</v>
      </c>
      <c r="BS17" s="250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0">
        <v>6033</v>
      </c>
      <c r="BJ18" s="5">
        <v>252</v>
      </c>
      <c r="BK18" s="229">
        <v>51</v>
      </c>
      <c r="BM18" s="234">
        <v>1240</v>
      </c>
      <c r="BN18" s="237">
        <v>115</v>
      </c>
      <c r="BO18" s="235">
        <v>14</v>
      </c>
      <c r="BQ18" s="234">
        <v>6238</v>
      </c>
      <c r="BR18" s="234">
        <v>1475</v>
      </c>
      <c r="BS18" s="250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0">
        <v>6815</v>
      </c>
      <c r="BJ19" s="5">
        <v>483</v>
      </c>
      <c r="BK19" s="229">
        <v>150</v>
      </c>
      <c r="BM19" s="234">
        <v>1373</v>
      </c>
      <c r="BN19" s="237">
        <v>242</v>
      </c>
      <c r="BO19" s="235">
        <v>14</v>
      </c>
      <c r="BQ19" s="234">
        <v>6978</v>
      </c>
      <c r="BR19" s="234">
        <v>1670</v>
      </c>
      <c r="BS19" s="250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0">
        <v>7163</v>
      </c>
      <c r="BJ20" s="5">
        <v>615</v>
      </c>
      <c r="BK20" s="229">
        <v>331</v>
      </c>
      <c r="BM20" s="234">
        <v>1540</v>
      </c>
      <c r="BN20" s="237">
        <v>341</v>
      </c>
      <c r="BO20" s="235">
        <v>15</v>
      </c>
      <c r="BQ20" s="234">
        <v>7057</v>
      </c>
      <c r="BR20" s="234">
        <v>1836</v>
      </c>
      <c r="BS20" s="250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0">
        <v>7268</v>
      </c>
      <c r="BJ21" s="5">
        <v>652</v>
      </c>
      <c r="BK21" s="229">
        <v>530</v>
      </c>
      <c r="BM21" s="234">
        <v>1551</v>
      </c>
      <c r="BN21" s="237">
        <v>502</v>
      </c>
      <c r="BO21" s="235">
        <v>20</v>
      </c>
      <c r="BQ21" s="234">
        <v>7083</v>
      </c>
      <c r="BR21" s="234">
        <v>2141</v>
      </c>
      <c r="BS21" s="250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29">
        <v>583</v>
      </c>
      <c r="BM22" s="234">
        <v>1577</v>
      </c>
      <c r="BN22" s="237">
        <v>624</v>
      </c>
      <c r="BO22" s="235">
        <v>20</v>
      </c>
      <c r="BQ22" s="234">
        <v>7102</v>
      </c>
      <c r="BR22" s="234">
        <v>2327</v>
      </c>
      <c r="BS22" s="250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0">
        <v>7296</v>
      </c>
      <c r="BJ23" s="5">
        <v>745</v>
      </c>
      <c r="BK23" s="229">
        <v>847</v>
      </c>
      <c r="BM23" s="238" t="s">
        <v>118</v>
      </c>
      <c r="BN23" s="237">
        <v>649</v>
      </c>
      <c r="BO23" s="235">
        <v>47</v>
      </c>
      <c r="BQ23" s="234">
        <v>7102</v>
      </c>
      <c r="BR23" s="234">
        <v>2327</v>
      </c>
      <c r="BS23" s="250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0">
        <v>7303</v>
      </c>
      <c r="BJ24" s="3"/>
      <c r="BK24" s="229">
        <v>940</v>
      </c>
      <c r="BM24" s="239"/>
      <c r="BN24" s="239"/>
      <c r="BO24" s="235">
        <v>56</v>
      </c>
      <c r="BQ24" s="234">
        <v>7102</v>
      </c>
      <c r="BR24" s="234">
        <v>2331</v>
      </c>
      <c r="BS24" s="250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0">
        <v>7304</v>
      </c>
      <c r="BJ25" s="3"/>
      <c r="BK25" s="229">
        <v>964</v>
      </c>
      <c r="BM25" s="239"/>
      <c r="BN25" s="239"/>
      <c r="BO25" s="235">
        <v>64</v>
      </c>
      <c r="BQ25" s="238" t="s">
        <v>133</v>
      </c>
      <c r="BR25" s="238">
        <v>2333</v>
      </c>
      <c r="BS25" s="250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0">
        <v>7305</v>
      </c>
      <c r="BJ26" s="3"/>
      <c r="BK26" s="229">
        <v>1119</v>
      </c>
      <c r="BM26" s="239"/>
      <c r="BN26" s="239"/>
      <c r="BO26" s="235">
        <v>74</v>
      </c>
      <c r="BQ26" s="234"/>
      <c r="BR26" s="234"/>
      <c r="BS26" s="250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29">
        <v>1665</v>
      </c>
      <c r="BM27" s="239"/>
      <c r="BN27" s="239"/>
      <c r="BO27" s="235">
        <v>123</v>
      </c>
      <c r="BQ27" s="234"/>
      <c r="BR27" s="234"/>
      <c r="BS27" s="250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29">
        <v>1810</v>
      </c>
      <c r="BM28" s="239"/>
      <c r="BN28" s="239"/>
      <c r="BO28" s="235">
        <v>194</v>
      </c>
      <c r="BQ28" s="234"/>
      <c r="BR28" s="234"/>
      <c r="BS28" s="250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29">
        <v>1833</v>
      </c>
      <c r="BM29" s="239"/>
      <c r="BN29" s="239"/>
      <c r="BO29" s="235">
        <v>319</v>
      </c>
      <c r="BQ29" s="234"/>
      <c r="BR29" s="234"/>
      <c r="BS29" s="250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29">
        <v>1850</v>
      </c>
      <c r="BM30" s="239"/>
      <c r="BN30" s="239"/>
      <c r="BO30" s="235">
        <v>342</v>
      </c>
      <c r="BQ30" s="234"/>
      <c r="BR30" s="234"/>
      <c r="BS30" s="250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29">
        <v>1852</v>
      </c>
      <c r="BM31" s="239"/>
      <c r="BN31" s="239"/>
      <c r="BO31" s="235">
        <v>364</v>
      </c>
      <c r="BQ31" s="234"/>
      <c r="BR31" s="234"/>
      <c r="BS31" s="250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29">
        <v>1873</v>
      </c>
      <c r="BM32" s="239"/>
      <c r="BN32" s="239"/>
      <c r="BO32" s="235">
        <v>378</v>
      </c>
      <c r="BQ32" s="234"/>
      <c r="BR32" s="234"/>
      <c r="BS32" s="250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1">
        <v>1897</v>
      </c>
      <c r="BM33" s="87">
        <v>6064</v>
      </c>
      <c r="BN33" s="54">
        <v>649</v>
      </c>
      <c r="BO33" s="240">
        <v>386</v>
      </c>
      <c r="BQ33" s="249">
        <f>7103+1260</f>
        <v>8363</v>
      </c>
      <c r="BR33" s="249">
        <v>2333</v>
      </c>
      <c r="BS33" s="251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98" t="s">
        <v>52</v>
      </c>
      <c r="AL36" s="298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98"/>
      <c r="AL37" s="298"/>
      <c r="AV37" s="97"/>
      <c r="BD37" s="97"/>
      <c r="BQ37" s="20" t="s">
        <v>135</v>
      </c>
    </row>
    <row r="38" spans="1:71" x14ac:dyDescent="0.25">
      <c r="A38" s="9" t="s">
        <v>47</v>
      </c>
      <c r="AK38" s="298"/>
      <c r="AL38" s="298"/>
      <c r="AV38" s="97"/>
      <c r="BD38" s="97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301">
        <v>2015</v>
      </c>
      <c r="AX2" s="301"/>
      <c r="AY2" s="301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301">
        <v>2018</v>
      </c>
      <c r="BJ2" s="301"/>
      <c r="BK2" s="301"/>
      <c r="BL2" s="208"/>
      <c r="BM2" s="285">
        <v>2019</v>
      </c>
      <c r="BN2" s="285"/>
      <c r="BO2" s="285"/>
      <c r="BQ2" s="285">
        <v>2020</v>
      </c>
      <c r="BR2" s="285"/>
      <c r="BS2" s="285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09"/>
      <c r="BM3" s="211" t="s">
        <v>17</v>
      </c>
      <c r="BN3" s="211" t="s">
        <v>18</v>
      </c>
      <c r="BO3" s="211" t="s">
        <v>19</v>
      </c>
      <c r="BQ3" s="211" t="s">
        <v>17</v>
      </c>
      <c r="BR3" s="211" t="s">
        <v>18</v>
      </c>
      <c r="BS3" s="211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2"/>
      <c r="F4" s="212"/>
      <c r="G4" s="212"/>
      <c r="H4" s="212"/>
      <c r="I4" s="212">
        <v>108</v>
      </c>
      <c r="J4" s="212">
        <v>0</v>
      </c>
      <c r="K4" s="212">
        <v>244</v>
      </c>
      <c r="L4" s="212"/>
      <c r="M4" s="212">
        <v>170</v>
      </c>
      <c r="N4" s="212">
        <v>0</v>
      </c>
      <c r="O4" s="212">
        <v>206</v>
      </c>
      <c r="P4" s="212"/>
      <c r="Q4" s="213">
        <v>96</v>
      </c>
      <c r="R4" s="212">
        <v>0</v>
      </c>
      <c r="S4" s="212">
        <v>420</v>
      </c>
      <c r="T4" s="212"/>
      <c r="U4" s="213">
        <v>201</v>
      </c>
      <c r="V4" s="212">
        <v>1</v>
      </c>
      <c r="W4" s="212">
        <v>119</v>
      </c>
      <c r="X4" s="212"/>
      <c r="Y4" s="212"/>
      <c r="Z4" s="212"/>
      <c r="AA4" s="212"/>
      <c r="AB4" s="212"/>
      <c r="AC4" s="212">
        <v>188</v>
      </c>
      <c r="AD4" s="212">
        <v>0</v>
      </c>
      <c r="AE4" s="212">
        <v>72</v>
      </c>
      <c r="AF4" s="212"/>
      <c r="AG4" s="212"/>
      <c r="AH4" s="212"/>
      <c r="AI4" s="212"/>
      <c r="AJ4" s="212"/>
      <c r="AK4" s="213">
        <v>108</v>
      </c>
      <c r="AL4" s="212">
        <v>0</v>
      </c>
      <c r="AM4" s="212">
        <v>109</v>
      </c>
      <c r="AN4" s="212"/>
      <c r="AO4" s="212"/>
      <c r="AP4" s="212"/>
      <c r="AQ4" s="212"/>
      <c r="AR4" s="212"/>
      <c r="AS4" s="214"/>
      <c r="AT4" s="214"/>
      <c r="AU4" s="214"/>
      <c r="AV4" s="214"/>
      <c r="AW4" s="214"/>
      <c r="AX4" s="214"/>
      <c r="AY4" s="214"/>
      <c r="AZ4" s="214"/>
      <c r="BA4" s="213">
        <v>6</v>
      </c>
      <c r="BB4" s="212"/>
      <c r="BC4" s="212">
        <v>9</v>
      </c>
      <c r="BD4" s="212"/>
      <c r="BE4" s="214"/>
      <c r="BF4" s="214"/>
      <c r="BG4" s="215"/>
      <c r="BH4" s="214"/>
      <c r="BI4" s="214"/>
      <c r="BJ4" s="214"/>
      <c r="BK4" s="214"/>
      <c r="BL4" s="214"/>
      <c r="BM4" s="212"/>
      <c r="BN4" s="212"/>
      <c r="BO4" s="212"/>
      <c r="BQ4" s="212"/>
      <c r="BR4" s="212"/>
      <c r="BS4" s="212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2"/>
      <c r="F5" s="212"/>
      <c r="G5" s="212"/>
      <c r="H5" s="212"/>
      <c r="I5" s="212">
        <v>153</v>
      </c>
      <c r="J5" s="212">
        <v>0</v>
      </c>
      <c r="K5" s="212">
        <v>337</v>
      </c>
      <c r="L5" s="212"/>
      <c r="M5" s="212">
        <v>272</v>
      </c>
      <c r="N5" s="212">
        <v>0</v>
      </c>
      <c r="O5" s="212">
        <v>353</v>
      </c>
      <c r="P5" s="212"/>
      <c r="Q5" s="213">
        <v>135</v>
      </c>
      <c r="R5" s="212">
        <v>0</v>
      </c>
      <c r="S5" s="212">
        <v>953</v>
      </c>
      <c r="T5" s="212"/>
      <c r="U5" s="213">
        <v>397</v>
      </c>
      <c r="V5" s="212">
        <v>3</v>
      </c>
      <c r="W5" s="212">
        <v>184</v>
      </c>
      <c r="X5" s="212"/>
      <c r="Y5" s="212">
        <v>94</v>
      </c>
      <c r="Z5" s="212">
        <v>0</v>
      </c>
      <c r="AA5" s="212">
        <v>33</v>
      </c>
      <c r="AB5" s="212"/>
      <c r="AC5" s="212">
        <v>330</v>
      </c>
      <c r="AD5" s="212">
        <v>0</v>
      </c>
      <c r="AE5" s="212">
        <v>136</v>
      </c>
      <c r="AF5" s="212"/>
      <c r="AG5" s="212"/>
      <c r="AH5" s="212"/>
      <c r="AI5" s="212"/>
      <c r="AJ5" s="212"/>
      <c r="AK5" s="212">
        <f>269+AK4</f>
        <v>377</v>
      </c>
      <c r="AL5" s="212">
        <v>0</v>
      </c>
      <c r="AM5" s="212">
        <v>222</v>
      </c>
      <c r="AN5" s="212"/>
      <c r="AO5" s="220">
        <v>42</v>
      </c>
      <c r="AP5" s="212">
        <v>1</v>
      </c>
      <c r="AQ5" s="212">
        <v>230</v>
      </c>
      <c r="AR5" s="212"/>
      <c r="AS5" s="212"/>
      <c r="AT5" s="212"/>
      <c r="AU5" s="212"/>
      <c r="AV5" s="212"/>
      <c r="AW5" s="213">
        <v>24</v>
      </c>
      <c r="AX5" s="212">
        <v>0</v>
      </c>
      <c r="AY5" s="212">
        <v>55</v>
      </c>
      <c r="AZ5" s="212"/>
      <c r="BA5" s="216">
        <v>63</v>
      </c>
      <c r="BB5" s="212"/>
      <c r="BC5" s="212">
        <v>134</v>
      </c>
      <c r="BD5" s="212"/>
      <c r="BE5" s="212">
        <v>7</v>
      </c>
      <c r="BF5" s="212">
        <v>0</v>
      </c>
      <c r="BG5" s="214">
        <v>44</v>
      </c>
      <c r="BH5" s="212"/>
      <c r="BI5" s="212">
        <v>48</v>
      </c>
      <c r="BJ5" s="212"/>
      <c r="BK5" s="212">
        <v>37</v>
      </c>
      <c r="BL5" s="212"/>
      <c r="BM5" s="212"/>
      <c r="BN5" s="212"/>
      <c r="BO5" s="212"/>
      <c r="BQ5" s="212"/>
      <c r="BR5" s="212"/>
      <c r="BS5" s="212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2"/>
      <c r="F6" s="212"/>
      <c r="G6" s="212"/>
      <c r="H6" s="212"/>
      <c r="I6" s="212">
        <v>316</v>
      </c>
      <c r="J6" s="212">
        <v>2</v>
      </c>
      <c r="K6" s="212">
        <v>481</v>
      </c>
      <c r="L6" s="212"/>
      <c r="M6" s="212">
        <v>452</v>
      </c>
      <c r="N6" s="212">
        <v>4</v>
      </c>
      <c r="O6" s="212">
        <v>518</v>
      </c>
      <c r="P6" s="212"/>
      <c r="Q6" s="213">
        <v>261</v>
      </c>
      <c r="R6" s="212">
        <v>0</v>
      </c>
      <c r="S6" s="212">
        <v>1220</v>
      </c>
      <c r="T6" s="212"/>
      <c r="U6" s="212">
        <v>687</v>
      </c>
      <c r="V6" s="212">
        <v>3</v>
      </c>
      <c r="W6" s="212">
        <v>225</v>
      </c>
      <c r="X6" s="212"/>
      <c r="Y6" s="212">
        <v>264</v>
      </c>
      <c r="Z6" s="212">
        <v>0</v>
      </c>
      <c r="AA6" s="212">
        <v>68</v>
      </c>
      <c r="AB6" s="212"/>
      <c r="AC6" s="212">
        <v>475</v>
      </c>
      <c r="AD6" s="212">
        <v>2</v>
      </c>
      <c r="AE6" s="212">
        <v>212</v>
      </c>
      <c r="AF6" s="212"/>
      <c r="AG6" s="212">
        <v>134</v>
      </c>
      <c r="AH6" s="212">
        <v>2</v>
      </c>
      <c r="AI6" s="212">
        <v>102</v>
      </c>
      <c r="AJ6" s="212"/>
      <c r="AK6" s="212">
        <v>681</v>
      </c>
      <c r="AL6" s="212">
        <v>1</v>
      </c>
      <c r="AM6" s="212">
        <v>293</v>
      </c>
      <c r="AN6" s="212"/>
      <c r="AO6" s="220">
        <v>131</v>
      </c>
      <c r="AP6" s="212">
        <v>1</v>
      </c>
      <c r="AQ6" s="212">
        <v>377</v>
      </c>
      <c r="AR6" s="212"/>
      <c r="AS6" s="212">
        <v>75</v>
      </c>
      <c r="AT6" s="212">
        <v>0</v>
      </c>
      <c r="AU6" s="212">
        <v>70</v>
      </c>
      <c r="AV6" s="212"/>
      <c r="AW6" s="212">
        <v>49</v>
      </c>
      <c r="AX6" s="212">
        <v>1</v>
      </c>
      <c r="AY6" s="212">
        <v>76</v>
      </c>
      <c r="AZ6" s="212"/>
      <c r="BA6" s="216">
        <v>135</v>
      </c>
      <c r="BB6" s="212"/>
      <c r="BC6" s="212">
        <v>184</v>
      </c>
      <c r="BD6" s="212"/>
      <c r="BE6" s="212">
        <v>141</v>
      </c>
      <c r="BF6" s="212">
        <v>0</v>
      </c>
      <c r="BG6" s="212">
        <v>91</v>
      </c>
      <c r="BH6" s="212"/>
      <c r="BI6" s="212">
        <v>116</v>
      </c>
      <c r="BJ6" s="212"/>
      <c r="BK6" s="212">
        <v>86</v>
      </c>
      <c r="BL6" s="212"/>
      <c r="BM6" s="212"/>
      <c r="BN6" s="212"/>
      <c r="BO6" s="212"/>
      <c r="BQ6" s="212"/>
      <c r="BR6" s="212"/>
      <c r="BS6" s="212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2">
        <v>274</v>
      </c>
      <c r="F7" s="212">
        <v>9</v>
      </c>
      <c r="G7" s="212">
        <v>31</v>
      </c>
      <c r="H7" s="212"/>
      <c r="I7" s="212">
        <v>676</v>
      </c>
      <c r="J7" s="212">
        <v>4</v>
      </c>
      <c r="K7" s="212">
        <v>584</v>
      </c>
      <c r="L7" s="212"/>
      <c r="M7" s="212">
        <v>565</v>
      </c>
      <c r="N7" s="212">
        <v>12</v>
      </c>
      <c r="O7" s="212">
        <v>658</v>
      </c>
      <c r="P7" s="212"/>
      <c r="Q7" s="212">
        <v>368</v>
      </c>
      <c r="R7" s="212">
        <v>0</v>
      </c>
      <c r="S7" s="212">
        <v>1345</v>
      </c>
      <c r="T7" s="212"/>
      <c r="U7" s="212">
        <v>1139</v>
      </c>
      <c r="V7" s="212">
        <v>4</v>
      </c>
      <c r="W7" s="212">
        <v>262</v>
      </c>
      <c r="X7" s="212"/>
      <c r="Y7" s="212">
        <v>521</v>
      </c>
      <c r="Z7" s="212">
        <v>10</v>
      </c>
      <c r="AA7" s="212">
        <v>221</v>
      </c>
      <c r="AB7" s="212"/>
      <c r="AC7" s="212">
        <v>599</v>
      </c>
      <c r="AD7" s="212">
        <v>7</v>
      </c>
      <c r="AE7" s="212">
        <v>239</v>
      </c>
      <c r="AF7" s="212"/>
      <c r="AG7" s="212">
        <v>646</v>
      </c>
      <c r="AH7" s="212">
        <v>5</v>
      </c>
      <c r="AI7" s="212">
        <v>333</v>
      </c>
      <c r="AJ7" s="212"/>
      <c r="AK7" s="212">
        <f>282+AK6</f>
        <v>963</v>
      </c>
      <c r="AL7" s="212">
        <v>1</v>
      </c>
      <c r="AM7" s="212">
        <v>450</v>
      </c>
      <c r="AN7" s="212"/>
      <c r="AO7" s="220">
        <v>247</v>
      </c>
      <c r="AP7" s="212">
        <f>5+AP6</f>
        <v>6</v>
      </c>
      <c r="AQ7" s="212">
        <v>595</v>
      </c>
      <c r="AR7" s="212"/>
      <c r="AS7" s="212">
        <v>311</v>
      </c>
      <c r="AT7" s="212">
        <v>38</v>
      </c>
      <c r="AU7" s="212">
        <f>AU6+161</f>
        <v>231</v>
      </c>
      <c r="AV7" s="212"/>
      <c r="AW7" s="212">
        <v>52</v>
      </c>
      <c r="AX7" s="212">
        <v>1</v>
      </c>
      <c r="AY7" s="212">
        <v>109</v>
      </c>
      <c r="AZ7" s="212"/>
      <c r="BA7" s="215">
        <v>220</v>
      </c>
      <c r="BB7" s="212">
        <v>1</v>
      </c>
      <c r="BC7" s="212">
        <v>284</v>
      </c>
      <c r="BD7" s="212"/>
      <c r="BE7" s="212">
        <v>318</v>
      </c>
      <c r="BF7" s="212">
        <v>0</v>
      </c>
      <c r="BG7" s="212">
        <v>211</v>
      </c>
      <c r="BH7" s="212"/>
      <c r="BI7" s="212">
        <v>169</v>
      </c>
      <c r="BJ7" s="212"/>
      <c r="BK7" s="212">
        <v>101</v>
      </c>
      <c r="BL7" s="212"/>
      <c r="BM7" s="212">
        <v>401</v>
      </c>
      <c r="BN7" s="212">
        <v>2</v>
      </c>
      <c r="BO7" s="212">
        <v>138</v>
      </c>
      <c r="BP7" s="221"/>
      <c r="BQ7" s="252">
        <v>0</v>
      </c>
      <c r="BR7" s="212">
        <v>0</v>
      </c>
      <c r="BS7" s="212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2">
        <v>686</v>
      </c>
      <c r="F8" s="212">
        <v>36</v>
      </c>
      <c r="G8" s="212">
        <v>132</v>
      </c>
      <c r="H8" s="212"/>
      <c r="I8" s="212">
        <v>1054</v>
      </c>
      <c r="J8" s="212">
        <v>36</v>
      </c>
      <c r="K8" s="212">
        <v>834</v>
      </c>
      <c r="L8" s="212"/>
      <c r="M8" s="212">
        <v>677</v>
      </c>
      <c r="N8" s="212">
        <v>44</v>
      </c>
      <c r="O8" s="212">
        <v>771</v>
      </c>
      <c r="P8" s="212"/>
      <c r="Q8" s="212">
        <v>547</v>
      </c>
      <c r="R8" s="212">
        <v>0</v>
      </c>
      <c r="S8" s="212">
        <v>1438</v>
      </c>
      <c r="T8" s="212"/>
      <c r="U8" s="212">
        <v>1387</v>
      </c>
      <c r="V8" s="212">
        <v>17</v>
      </c>
      <c r="W8" s="212">
        <v>307</v>
      </c>
      <c r="X8" s="212"/>
      <c r="Y8" s="212">
        <v>830</v>
      </c>
      <c r="Z8" s="212">
        <v>35</v>
      </c>
      <c r="AA8" s="212">
        <v>535</v>
      </c>
      <c r="AB8" s="212"/>
      <c r="AC8" s="212">
        <v>733</v>
      </c>
      <c r="AD8" s="212">
        <v>27</v>
      </c>
      <c r="AE8" s="212">
        <v>519</v>
      </c>
      <c r="AF8" s="212"/>
      <c r="AG8" s="212">
        <v>1109</v>
      </c>
      <c r="AH8" s="212">
        <v>24</v>
      </c>
      <c r="AI8" s="212">
        <v>477</v>
      </c>
      <c r="AJ8" s="212"/>
      <c r="AK8" s="212">
        <f>351+AK7</f>
        <v>1314</v>
      </c>
      <c r="AL8" s="212">
        <v>12</v>
      </c>
      <c r="AM8" s="212">
        <v>719</v>
      </c>
      <c r="AN8" s="212"/>
      <c r="AO8" s="220">
        <v>296</v>
      </c>
      <c r="AP8" s="212">
        <v>7</v>
      </c>
      <c r="AQ8" s="212">
        <v>743</v>
      </c>
      <c r="AR8" s="212"/>
      <c r="AS8" s="212">
        <v>346</v>
      </c>
      <c r="AT8" s="212">
        <v>42</v>
      </c>
      <c r="AU8" s="212">
        <f>AU7+56</f>
        <v>287</v>
      </c>
      <c r="AV8" s="212"/>
      <c r="AW8" s="212">
        <v>150</v>
      </c>
      <c r="AX8" s="212">
        <v>12</v>
      </c>
      <c r="AY8" s="212">
        <v>227</v>
      </c>
      <c r="AZ8" s="212"/>
      <c r="BA8" s="215">
        <v>308</v>
      </c>
      <c r="BB8" s="212">
        <v>1</v>
      </c>
      <c r="BC8" s="212">
        <v>383</v>
      </c>
      <c r="BD8" s="212"/>
      <c r="BE8" s="212">
        <v>652</v>
      </c>
      <c r="BF8" s="212">
        <v>0</v>
      </c>
      <c r="BG8" s="212">
        <v>263</v>
      </c>
      <c r="BH8" s="212"/>
      <c r="BI8" s="212">
        <v>339</v>
      </c>
      <c r="BJ8" s="212"/>
      <c r="BK8" s="212">
        <v>128</v>
      </c>
      <c r="BL8" s="212"/>
      <c r="BM8" s="212">
        <v>593</v>
      </c>
      <c r="BN8" s="212">
        <v>3</v>
      </c>
      <c r="BO8" s="212">
        <v>281</v>
      </c>
      <c r="BP8" s="221"/>
      <c r="BQ8" s="212">
        <v>5</v>
      </c>
      <c r="BR8" s="212">
        <v>1</v>
      </c>
      <c r="BS8" s="212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2">
        <v>1304</v>
      </c>
      <c r="F9" s="212">
        <v>145</v>
      </c>
      <c r="G9" s="212">
        <v>503</v>
      </c>
      <c r="H9" s="212"/>
      <c r="I9" s="212">
        <v>1162</v>
      </c>
      <c r="J9" s="212">
        <v>133</v>
      </c>
      <c r="K9" s="212">
        <v>1028</v>
      </c>
      <c r="L9" s="212"/>
      <c r="M9" s="212">
        <v>826</v>
      </c>
      <c r="N9" s="212">
        <v>66</v>
      </c>
      <c r="O9" s="212">
        <v>1073</v>
      </c>
      <c r="P9" s="212"/>
      <c r="Q9" s="212">
        <v>762</v>
      </c>
      <c r="R9" s="212">
        <v>2</v>
      </c>
      <c r="S9" s="212">
        <v>1627</v>
      </c>
      <c r="T9" s="212"/>
      <c r="U9" s="212">
        <v>1676</v>
      </c>
      <c r="V9" s="212">
        <v>71</v>
      </c>
      <c r="W9" s="212">
        <v>416</v>
      </c>
      <c r="X9" s="212"/>
      <c r="Y9" s="212">
        <v>1021</v>
      </c>
      <c r="Z9" s="212">
        <v>109</v>
      </c>
      <c r="AA9" s="212">
        <v>870</v>
      </c>
      <c r="AB9" s="212"/>
      <c r="AC9" s="212">
        <v>921</v>
      </c>
      <c r="AD9" s="212">
        <v>300</v>
      </c>
      <c r="AE9" s="212">
        <v>649</v>
      </c>
      <c r="AF9" s="212"/>
      <c r="AG9" s="212">
        <v>1339</v>
      </c>
      <c r="AH9" s="212">
        <v>89</v>
      </c>
      <c r="AI9" s="212">
        <v>770</v>
      </c>
      <c r="AJ9" s="212"/>
      <c r="AK9" s="212">
        <f>401+AK8</f>
        <v>1715</v>
      </c>
      <c r="AL9" s="212">
        <f>157+AL8</f>
        <v>169</v>
      </c>
      <c r="AM9" s="212">
        <v>1316</v>
      </c>
      <c r="AN9" s="212"/>
      <c r="AO9" s="220">
        <v>335</v>
      </c>
      <c r="AP9" s="212">
        <v>29</v>
      </c>
      <c r="AQ9" s="212">
        <v>1024</v>
      </c>
      <c r="AR9" s="212"/>
      <c r="AS9" s="212">
        <v>419</v>
      </c>
      <c r="AT9" s="212">
        <v>333</v>
      </c>
      <c r="AU9" s="212">
        <f>AU8+229</f>
        <v>516</v>
      </c>
      <c r="AV9" s="212"/>
      <c r="AW9" s="212">
        <v>300</v>
      </c>
      <c r="AX9" s="212">
        <v>38</v>
      </c>
      <c r="AY9" s="212">
        <v>335</v>
      </c>
      <c r="AZ9" s="212"/>
      <c r="BA9" s="215">
        <v>428</v>
      </c>
      <c r="BB9" s="212">
        <v>1</v>
      </c>
      <c r="BC9" s="212">
        <v>478</v>
      </c>
      <c r="BD9" s="212"/>
      <c r="BE9" s="212">
        <v>1284</v>
      </c>
      <c r="BF9" s="212">
        <v>4</v>
      </c>
      <c r="BG9" s="212">
        <v>369</v>
      </c>
      <c r="BH9" s="212"/>
      <c r="BI9" s="212">
        <v>855</v>
      </c>
      <c r="BJ9" s="212">
        <v>2</v>
      </c>
      <c r="BK9" s="212">
        <v>214</v>
      </c>
      <c r="BL9" s="212"/>
      <c r="BM9" s="212">
        <v>824</v>
      </c>
      <c r="BN9" s="212">
        <v>18</v>
      </c>
      <c r="BO9" s="212">
        <v>375</v>
      </c>
      <c r="BP9" s="221"/>
      <c r="BQ9" s="212">
        <v>56</v>
      </c>
      <c r="BR9" s="212">
        <v>12</v>
      </c>
      <c r="BS9" s="212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2">
        <v>1642</v>
      </c>
      <c r="F10" s="212">
        <v>472</v>
      </c>
      <c r="G10" s="212">
        <v>962</v>
      </c>
      <c r="H10" s="212"/>
      <c r="I10" s="212">
        <v>1254</v>
      </c>
      <c r="J10" s="212">
        <v>245</v>
      </c>
      <c r="K10" s="212">
        <v>1406</v>
      </c>
      <c r="L10" s="212"/>
      <c r="M10" s="212">
        <v>973</v>
      </c>
      <c r="N10" s="212">
        <v>115</v>
      </c>
      <c r="O10" s="212">
        <v>1950</v>
      </c>
      <c r="P10" s="212"/>
      <c r="Q10" s="212">
        <v>835</v>
      </c>
      <c r="R10" s="212">
        <v>26</v>
      </c>
      <c r="S10" s="212">
        <v>2781</v>
      </c>
      <c r="T10" s="212"/>
      <c r="U10" s="212">
        <v>1792</v>
      </c>
      <c r="V10" s="212">
        <v>188</v>
      </c>
      <c r="W10" s="212">
        <v>710</v>
      </c>
      <c r="X10" s="212"/>
      <c r="Y10" s="212">
        <v>1046</v>
      </c>
      <c r="Z10" s="212">
        <v>118</v>
      </c>
      <c r="AA10" s="212">
        <v>893</v>
      </c>
      <c r="AB10" s="212"/>
      <c r="AC10" s="212">
        <v>1118</v>
      </c>
      <c r="AD10" s="212">
        <v>628</v>
      </c>
      <c r="AE10" s="212">
        <v>718</v>
      </c>
      <c r="AF10" s="212"/>
      <c r="AG10" s="212">
        <v>1397</v>
      </c>
      <c r="AH10" s="212">
        <v>144</v>
      </c>
      <c r="AI10" s="212">
        <v>1249</v>
      </c>
      <c r="AJ10" s="212"/>
      <c r="AK10" s="212">
        <f>441+AK9</f>
        <v>2156</v>
      </c>
      <c r="AL10" s="212">
        <f>231+AL9</f>
        <v>400</v>
      </c>
      <c r="AM10" s="212">
        <v>2076</v>
      </c>
      <c r="AN10" s="212"/>
      <c r="AO10" s="220">
        <v>361</v>
      </c>
      <c r="AP10" s="212">
        <f>63+AP9</f>
        <v>92</v>
      </c>
      <c r="AQ10" s="212">
        <v>1320</v>
      </c>
      <c r="AR10" s="212"/>
      <c r="AS10" s="212">
        <v>697</v>
      </c>
      <c r="AT10" s="212">
        <v>674</v>
      </c>
      <c r="AU10" s="212">
        <f>AU9+122</f>
        <v>638</v>
      </c>
      <c r="AV10" s="212"/>
      <c r="AW10" s="212">
        <v>414</v>
      </c>
      <c r="AX10" s="212">
        <v>87</v>
      </c>
      <c r="AY10" s="212">
        <v>445</v>
      </c>
      <c r="AZ10" s="212"/>
      <c r="BA10" s="215">
        <v>449</v>
      </c>
      <c r="BB10" s="212">
        <v>1</v>
      </c>
      <c r="BC10" s="212">
        <v>526</v>
      </c>
      <c r="BD10" s="212"/>
      <c r="BE10" s="212">
        <v>1556</v>
      </c>
      <c r="BF10" s="212">
        <v>11</v>
      </c>
      <c r="BG10" s="212">
        <v>419</v>
      </c>
      <c r="BH10" s="212"/>
      <c r="BI10" s="212">
        <v>1065</v>
      </c>
      <c r="BJ10" s="212">
        <v>7</v>
      </c>
      <c r="BK10" s="212">
        <v>388</v>
      </c>
      <c r="BL10" s="212"/>
      <c r="BM10" s="212">
        <v>1079</v>
      </c>
      <c r="BN10" s="212">
        <v>27</v>
      </c>
      <c r="BO10" s="212">
        <v>407</v>
      </c>
      <c r="BP10" s="221"/>
      <c r="BQ10" s="212">
        <v>69</v>
      </c>
      <c r="BR10" s="212">
        <v>15</v>
      </c>
      <c r="BS10" s="212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2">
        <v>1906</v>
      </c>
      <c r="F11" s="212">
        <v>897</v>
      </c>
      <c r="G11" s="212">
        <v>1560</v>
      </c>
      <c r="H11" s="212"/>
      <c r="I11" s="212">
        <v>1342</v>
      </c>
      <c r="J11" s="212">
        <v>514</v>
      </c>
      <c r="K11" s="212">
        <v>1808</v>
      </c>
      <c r="L11" s="212"/>
      <c r="M11" s="212">
        <v>1061</v>
      </c>
      <c r="N11" s="212">
        <v>182</v>
      </c>
      <c r="O11" s="212">
        <v>2471</v>
      </c>
      <c r="P11" s="212"/>
      <c r="Q11" s="212">
        <v>974</v>
      </c>
      <c r="R11" s="212">
        <v>51</v>
      </c>
      <c r="S11" s="212">
        <v>4108</v>
      </c>
      <c r="T11" s="212"/>
      <c r="U11" s="212">
        <v>1856</v>
      </c>
      <c r="V11" s="212">
        <v>335</v>
      </c>
      <c r="W11" s="212">
        <v>849</v>
      </c>
      <c r="X11" s="212"/>
      <c r="Y11" s="212">
        <v>1082</v>
      </c>
      <c r="Z11" s="212">
        <v>138</v>
      </c>
      <c r="AA11" s="212">
        <v>1118</v>
      </c>
      <c r="AB11" s="212"/>
      <c r="AC11" s="212">
        <v>1181</v>
      </c>
      <c r="AD11" s="212">
        <v>898</v>
      </c>
      <c r="AE11" s="212">
        <v>816</v>
      </c>
      <c r="AF11" s="212"/>
      <c r="AG11" s="212">
        <v>1405</v>
      </c>
      <c r="AH11" s="212">
        <v>183</v>
      </c>
      <c r="AI11" s="212">
        <v>1398</v>
      </c>
      <c r="AJ11" s="212"/>
      <c r="AK11" s="212">
        <f>103+AK10</f>
        <v>2259</v>
      </c>
      <c r="AL11" s="212">
        <f>78+AL10</f>
        <v>478</v>
      </c>
      <c r="AM11" s="212">
        <v>2288</v>
      </c>
      <c r="AN11" s="212"/>
      <c r="AO11" s="220">
        <v>411</v>
      </c>
      <c r="AP11" s="212">
        <f>43+AP10</f>
        <v>135</v>
      </c>
      <c r="AQ11" s="212">
        <v>1526</v>
      </c>
      <c r="AR11" s="212"/>
      <c r="AS11" s="212">
        <v>869</v>
      </c>
      <c r="AT11" s="212">
        <v>979</v>
      </c>
      <c r="AU11" s="212">
        <f>AU10+69</f>
        <v>707</v>
      </c>
      <c r="AV11" s="212"/>
      <c r="AW11" s="212">
        <v>479</v>
      </c>
      <c r="AX11" s="212">
        <v>246</v>
      </c>
      <c r="AY11" s="212">
        <v>776</v>
      </c>
      <c r="AZ11" s="212"/>
      <c r="BA11" s="215">
        <v>459</v>
      </c>
      <c r="BB11" s="212">
        <v>3</v>
      </c>
      <c r="BC11" s="212">
        <v>563</v>
      </c>
      <c r="BD11" s="212"/>
      <c r="BE11" s="212">
        <v>1710</v>
      </c>
      <c r="BF11" s="212">
        <v>27</v>
      </c>
      <c r="BG11" s="212">
        <v>468</v>
      </c>
      <c r="BH11" s="212"/>
      <c r="BI11" s="212">
        <v>1248</v>
      </c>
      <c r="BJ11" s="212">
        <v>35</v>
      </c>
      <c r="BK11" s="212">
        <v>456</v>
      </c>
      <c r="BL11" s="212"/>
      <c r="BM11" s="212">
        <v>1310</v>
      </c>
      <c r="BN11" s="212">
        <v>41</v>
      </c>
      <c r="BO11" s="212">
        <v>430</v>
      </c>
      <c r="BP11" s="221"/>
      <c r="BQ11" s="212">
        <v>90</v>
      </c>
      <c r="BR11" s="212">
        <v>46</v>
      </c>
      <c r="BS11" s="212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2">
        <v>2060</v>
      </c>
      <c r="F12" s="212">
        <v>948</v>
      </c>
      <c r="G12" s="212">
        <v>1826</v>
      </c>
      <c r="H12" s="212"/>
      <c r="I12" s="212">
        <v>1383</v>
      </c>
      <c r="J12" s="212">
        <v>554</v>
      </c>
      <c r="K12" s="212">
        <v>1989</v>
      </c>
      <c r="L12" s="212"/>
      <c r="M12" s="212">
        <v>1111</v>
      </c>
      <c r="N12" s="212">
        <v>220</v>
      </c>
      <c r="O12" s="212">
        <v>3271</v>
      </c>
      <c r="P12" s="212"/>
      <c r="Q12" s="212">
        <v>1021</v>
      </c>
      <c r="R12" s="212">
        <v>84</v>
      </c>
      <c r="S12" s="212">
        <v>4742</v>
      </c>
      <c r="T12" s="212"/>
      <c r="U12" s="212">
        <v>1967</v>
      </c>
      <c r="V12" s="212">
        <v>401</v>
      </c>
      <c r="W12" s="212">
        <v>884</v>
      </c>
      <c r="X12" s="212"/>
      <c r="Y12" s="212">
        <v>1109</v>
      </c>
      <c r="Z12" s="212">
        <v>154</v>
      </c>
      <c r="AA12" s="212">
        <v>1373</v>
      </c>
      <c r="AB12" s="212"/>
      <c r="AC12" s="89">
        <v>1292</v>
      </c>
      <c r="AD12" s="89">
        <v>909</v>
      </c>
      <c r="AE12" s="89">
        <v>822</v>
      </c>
      <c r="AF12" s="212"/>
      <c r="AG12" s="212">
        <v>1484</v>
      </c>
      <c r="AH12" s="212">
        <v>280</v>
      </c>
      <c r="AI12" s="212">
        <v>1516</v>
      </c>
      <c r="AJ12" s="212"/>
      <c r="AK12" s="212">
        <f>92+AK11</f>
        <v>2351</v>
      </c>
      <c r="AL12" s="212">
        <f>75+AL11</f>
        <v>553</v>
      </c>
      <c r="AM12" s="212">
        <v>2891</v>
      </c>
      <c r="AN12" s="212"/>
      <c r="AO12" s="220">
        <v>463</v>
      </c>
      <c r="AP12" s="212">
        <f>34+AP11</f>
        <v>169</v>
      </c>
      <c r="AQ12" s="212">
        <v>1589</v>
      </c>
      <c r="AR12" s="212"/>
      <c r="AS12" s="212">
        <v>959</v>
      </c>
      <c r="AT12" s="212">
        <v>1074</v>
      </c>
      <c r="AU12" s="212">
        <f>AU11+252</f>
        <v>959</v>
      </c>
      <c r="AV12" s="212"/>
      <c r="AW12" s="212">
        <v>527</v>
      </c>
      <c r="AX12" s="212">
        <v>391</v>
      </c>
      <c r="AY12" s="212">
        <v>1031</v>
      </c>
      <c r="AZ12" s="212"/>
      <c r="BA12" s="89">
        <v>459</v>
      </c>
      <c r="BB12" s="89">
        <v>3</v>
      </c>
      <c r="BC12" s="89">
        <v>563</v>
      </c>
      <c r="BD12" s="212"/>
      <c r="BE12" s="212">
        <v>1846</v>
      </c>
      <c r="BF12" s="212">
        <v>37</v>
      </c>
      <c r="BG12" s="212">
        <v>582</v>
      </c>
      <c r="BH12" s="212"/>
      <c r="BI12" s="212">
        <v>1387</v>
      </c>
      <c r="BJ12" s="212">
        <v>46</v>
      </c>
      <c r="BK12" s="212">
        <v>461</v>
      </c>
      <c r="BL12" s="212"/>
      <c r="BM12" s="212">
        <v>1473</v>
      </c>
      <c r="BN12" s="212">
        <v>73</v>
      </c>
      <c r="BO12" s="212">
        <v>672</v>
      </c>
      <c r="BP12" s="221"/>
      <c r="BQ12" s="212">
        <v>107</v>
      </c>
      <c r="BR12" s="212">
        <v>67</v>
      </c>
      <c r="BS12" s="212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2">
        <v>2062</v>
      </c>
      <c r="F13" s="212">
        <v>978</v>
      </c>
      <c r="G13" s="212">
        <v>1988</v>
      </c>
      <c r="H13" s="212"/>
      <c r="I13" s="212">
        <v>1403</v>
      </c>
      <c r="J13" s="212">
        <v>687</v>
      </c>
      <c r="K13" s="212">
        <v>2094</v>
      </c>
      <c r="L13" s="212"/>
      <c r="M13" s="212">
        <v>1133</v>
      </c>
      <c r="N13" s="212">
        <v>230</v>
      </c>
      <c r="O13" s="212">
        <v>3296</v>
      </c>
      <c r="P13" s="212"/>
      <c r="Q13" s="212">
        <v>1022</v>
      </c>
      <c r="R13" s="212">
        <v>84</v>
      </c>
      <c r="S13" s="212">
        <v>4897</v>
      </c>
      <c r="T13" s="212"/>
      <c r="U13" s="212">
        <v>2024</v>
      </c>
      <c r="V13" s="212">
        <v>439</v>
      </c>
      <c r="W13" s="212">
        <v>896</v>
      </c>
      <c r="X13" s="212"/>
      <c r="Y13" s="212">
        <v>1126</v>
      </c>
      <c r="Z13" s="212">
        <v>170</v>
      </c>
      <c r="AA13" s="212">
        <v>1396</v>
      </c>
      <c r="AB13" s="212"/>
      <c r="AC13" s="110"/>
      <c r="AD13" s="110"/>
      <c r="AE13" s="110"/>
      <c r="AF13" s="110"/>
      <c r="AG13" s="212">
        <v>1534</v>
      </c>
      <c r="AH13" s="212">
        <v>325</v>
      </c>
      <c r="AI13" s="212">
        <v>1530</v>
      </c>
      <c r="AJ13" s="212"/>
      <c r="AK13" s="212">
        <f>109+AK12</f>
        <v>2460</v>
      </c>
      <c r="AL13" s="212">
        <f>8+AL12</f>
        <v>561</v>
      </c>
      <c r="AM13" s="212">
        <v>3194</v>
      </c>
      <c r="AN13" s="212"/>
      <c r="AO13" s="220">
        <v>512</v>
      </c>
      <c r="AP13" s="212">
        <f>123+AP12</f>
        <v>292</v>
      </c>
      <c r="AQ13" s="212">
        <v>1659</v>
      </c>
      <c r="AR13" s="212"/>
      <c r="AS13" s="212">
        <v>972</v>
      </c>
      <c r="AT13" s="212">
        <v>1092</v>
      </c>
      <c r="AU13" s="212">
        <f>AU12+129</f>
        <v>1088</v>
      </c>
      <c r="AV13" s="212"/>
      <c r="AW13" s="212">
        <v>615</v>
      </c>
      <c r="AX13" s="212">
        <v>424</v>
      </c>
      <c r="AY13" s="212">
        <v>1067</v>
      </c>
      <c r="AZ13" s="212"/>
      <c r="BA13" s="215"/>
      <c r="BB13" s="212"/>
      <c r="BC13" s="212"/>
      <c r="BD13" s="212"/>
      <c r="BE13" s="212">
        <v>1879</v>
      </c>
      <c r="BF13" s="212">
        <v>40</v>
      </c>
      <c r="BG13" s="212">
        <v>734</v>
      </c>
      <c r="BH13" s="212"/>
      <c r="BI13" s="212">
        <v>1490</v>
      </c>
      <c r="BJ13" s="212">
        <v>55</v>
      </c>
      <c r="BK13" s="212">
        <v>467</v>
      </c>
      <c r="BL13" s="212"/>
      <c r="BM13" s="212">
        <v>1501</v>
      </c>
      <c r="BN13" s="212">
        <v>93</v>
      </c>
      <c r="BO13" s="212">
        <v>691</v>
      </c>
      <c r="BP13" s="221"/>
      <c r="BQ13" s="212">
        <v>119</v>
      </c>
      <c r="BR13" s="212">
        <v>69</v>
      </c>
      <c r="BS13" s="212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2">
        <v>2079</v>
      </c>
      <c r="F14" s="212">
        <v>989</v>
      </c>
      <c r="G14" s="212">
        <v>2006</v>
      </c>
      <c r="H14" s="212"/>
      <c r="I14" s="89">
        <v>1426</v>
      </c>
      <c r="J14" s="89">
        <v>772</v>
      </c>
      <c r="K14" s="89">
        <v>2219</v>
      </c>
      <c r="L14" s="212"/>
      <c r="M14" s="212">
        <v>1173</v>
      </c>
      <c r="N14" s="212">
        <v>235</v>
      </c>
      <c r="O14" s="212">
        <v>3455</v>
      </c>
      <c r="P14" s="212"/>
      <c r="Q14" s="212">
        <v>1031</v>
      </c>
      <c r="R14" s="212">
        <v>88</v>
      </c>
      <c r="S14" s="212">
        <v>5018</v>
      </c>
      <c r="T14" s="212"/>
      <c r="U14" s="212">
        <v>2122</v>
      </c>
      <c r="V14" s="212">
        <v>447</v>
      </c>
      <c r="W14" s="212">
        <v>901</v>
      </c>
      <c r="X14" s="212"/>
      <c r="Y14" s="212">
        <v>1144</v>
      </c>
      <c r="Z14" s="212">
        <v>178</v>
      </c>
      <c r="AA14" s="212">
        <v>1405</v>
      </c>
      <c r="AB14" s="212"/>
      <c r="AC14" s="212"/>
      <c r="AD14" s="212"/>
      <c r="AE14" s="212"/>
      <c r="AF14" s="212"/>
      <c r="AG14" s="212">
        <v>1579</v>
      </c>
      <c r="AH14" s="212">
        <v>348</v>
      </c>
      <c r="AI14" s="212">
        <v>1557</v>
      </c>
      <c r="AJ14" s="212"/>
      <c r="AK14" s="212">
        <f>93+AK13</f>
        <v>2553</v>
      </c>
      <c r="AL14" s="212">
        <f>19+AL13</f>
        <v>580</v>
      </c>
      <c r="AM14" s="212">
        <v>3558</v>
      </c>
      <c r="AN14" s="212"/>
      <c r="AO14" s="220">
        <v>546</v>
      </c>
      <c r="AP14" s="212">
        <f>73+AP13</f>
        <v>365</v>
      </c>
      <c r="AQ14" s="212">
        <v>1692</v>
      </c>
      <c r="AR14" s="212"/>
      <c r="AS14" s="212">
        <v>978</v>
      </c>
      <c r="AT14" s="212">
        <v>1094</v>
      </c>
      <c r="AU14" s="212">
        <f>AU13+6</f>
        <v>1094</v>
      </c>
      <c r="AV14" s="212"/>
      <c r="AW14" s="212">
        <v>698</v>
      </c>
      <c r="AX14" s="212">
        <v>454</v>
      </c>
      <c r="AY14" s="212">
        <v>1185</v>
      </c>
      <c r="AZ14" s="212"/>
      <c r="BA14" s="215"/>
      <c r="BB14" s="212"/>
      <c r="BC14" s="212"/>
      <c r="BD14" s="212"/>
      <c r="BE14" s="212">
        <v>1891</v>
      </c>
      <c r="BF14" s="212">
        <v>63</v>
      </c>
      <c r="BG14" s="212">
        <v>739</v>
      </c>
      <c r="BH14" s="212"/>
      <c r="BI14" s="212">
        <v>1527</v>
      </c>
      <c r="BJ14" s="212">
        <v>66</v>
      </c>
      <c r="BK14" s="212">
        <v>525</v>
      </c>
      <c r="BL14" s="212"/>
      <c r="BM14" s="212">
        <v>1502</v>
      </c>
      <c r="BN14" s="212">
        <v>94</v>
      </c>
      <c r="BO14" s="212">
        <v>693</v>
      </c>
      <c r="BP14" s="221"/>
      <c r="BQ14" s="212">
        <v>130</v>
      </c>
      <c r="BR14" s="212">
        <v>69</v>
      </c>
      <c r="BS14" s="212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2">
        <v>2118</v>
      </c>
      <c r="F15" s="212">
        <v>998</v>
      </c>
      <c r="G15" s="212">
        <v>2025</v>
      </c>
      <c r="H15" s="212"/>
      <c r="I15" s="212"/>
      <c r="J15" s="212"/>
      <c r="K15" s="212"/>
      <c r="L15" s="212"/>
      <c r="M15" s="215">
        <v>1181</v>
      </c>
      <c r="N15" s="215">
        <v>247</v>
      </c>
      <c r="O15" s="215">
        <v>3880</v>
      </c>
      <c r="P15" s="212"/>
      <c r="Q15" s="215">
        <v>1039</v>
      </c>
      <c r="R15" s="215">
        <v>88</v>
      </c>
      <c r="S15" s="215">
        <v>5026</v>
      </c>
      <c r="T15" s="212"/>
      <c r="U15" s="212">
        <v>2122</v>
      </c>
      <c r="V15" s="212">
        <v>447</v>
      </c>
      <c r="W15" s="212">
        <v>901</v>
      </c>
      <c r="X15" s="212"/>
      <c r="Y15" s="212">
        <v>1180</v>
      </c>
      <c r="Z15" s="212">
        <v>197</v>
      </c>
      <c r="AA15" s="212">
        <v>1657</v>
      </c>
      <c r="AB15" s="212"/>
      <c r="AC15" s="212"/>
      <c r="AD15" s="212"/>
      <c r="AE15" s="212"/>
      <c r="AF15" s="212"/>
      <c r="AG15" s="212">
        <v>1600</v>
      </c>
      <c r="AH15" s="212">
        <v>359</v>
      </c>
      <c r="AI15" s="212">
        <v>1613</v>
      </c>
      <c r="AJ15" s="212"/>
      <c r="AK15" s="212">
        <f>28+AK14</f>
        <v>2581</v>
      </c>
      <c r="AL15" s="212">
        <v>587</v>
      </c>
      <c r="AM15" s="212">
        <v>3610</v>
      </c>
      <c r="AN15" s="212"/>
      <c r="AO15" s="220">
        <v>607</v>
      </c>
      <c r="AP15" s="212">
        <f>29+AP14</f>
        <v>394</v>
      </c>
      <c r="AQ15" s="212">
        <v>1721</v>
      </c>
      <c r="AR15" s="212"/>
      <c r="AS15" s="212">
        <v>1018</v>
      </c>
      <c r="AT15" s="212">
        <v>1095</v>
      </c>
      <c r="AU15" s="212">
        <f>AU14+9</f>
        <v>1103</v>
      </c>
      <c r="AV15" s="212"/>
      <c r="AW15" s="212">
        <v>744</v>
      </c>
      <c r="AX15" s="212">
        <v>471</v>
      </c>
      <c r="AY15" s="212">
        <v>1214</v>
      </c>
      <c r="AZ15" s="212"/>
      <c r="BA15" s="215"/>
      <c r="BB15" s="212"/>
      <c r="BC15" s="212"/>
      <c r="BD15" s="212"/>
      <c r="BE15" s="89">
        <v>1895</v>
      </c>
      <c r="BF15" s="89">
        <v>66</v>
      </c>
      <c r="BG15" s="89">
        <v>746</v>
      </c>
      <c r="BH15" s="215"/>
      <c r="BI15" s="215">
        <v>1561</v>
      </c>
      <c r="BJ15" s="215">
        <v>70</v>
      </c>
      <c r="BK15" s="215">
        <v>530</v>
      </c>
      <c r="BL15" s="215"/>
      <c r="BM15" s="212">
        <v>1527</v>
      </c>
      <c r="BN15" s="212">
        <v>128</v>
      </c>
      <c r="BO15" s="212">
        <v>696</v>
      </c>
      <c r="BP15" s="221"/>
      <c r="BQ15" s="212">
        <v>139</v>
      </c>
      <c r="BR15" s="212">
        <v>70</v>
      </c>
      <c r="BS15" s="212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5">
        <v>2139</v>
      </c>
      <c r="F16" s="215">
        <v>1010</v>
      </c>
      <c r="G16" s="215">
        <v>2034</v>
      </c>
      <c r="H16" s="212"/>
      <c r="I16" s="212"/>
      <c r="J16" s="212"/>
      <c r="K16" s="212"/>
      <c r="L16" s="212"/>
      <c r="M16" s="89">
        <v>1181</v>
      </c>
      <c r="N16" s="89">
        <v>249</v>
      </c>
      <c r="O16" s="89">
        <v>3884</v>
      </c>
      <c r="P16" s="212"/>
      <c r="Q16" s="89">
        <v>1056</v>
      </c>
      <c r="R16" s="89">
        <v>97</v>
      </c>
      <c r="S16" s="89">
        <v>5189</v>
      </c>
      <c r="T16" s="212"/>
      <c r="U16" s="212">
        <v>2128</v>
      </c>
      <c r="V16" s="212">
        <v>447</v>
      </c>
      <c r="W16" s="212">
        <v>906</v>
      </c>
      <c r="X16" s="212"/>
      <c r="Y16" s="212">
        <v>1191</v>
      </c>
      <c r="Z16" s="212">
        <v>201</v>
      </c>
      <c r="AA16" s="212">
        <v>1670</v>
      </c>
      <c r="AB16" s="212"/>
      <c r="AC16" s="212"/>
      <c r="AD16" s="212"/>
      <c r="AE16" s="212"/>
      <c r="AF16" s="212"/>
      <c r="AG16" s="212">
        <v>1675</v>
      </c>
      <c r="AH16" s="212">
        <v>362</v>
      </c>
      <c r="AI16" s="212">
        <v>1654</v>
      </c>
      <c r="AJ16" s="212"/>
      <c r="AK16" s="89">
        <f>28+AK15</f>
        <v>2609</v>
      </c>
      <c r="AL16" s="89">
        <v>589</v>
      </c>
      <c r="AM16" s="89">
        <v>3616</v>
      </c>
      <c r="AN16" s="110"/>
      <c r="AO16" s="220">
        <v>710</v>
      </c>
      <c r="AP16" s="212">
        <f>56+AP15</f>
        <v>450</v>
      </c>
      <c r="AQ16" s="212">
        <v>1752</v>
      </c>
      <c r="AR16" s="212"/>
      <c r="AS16" s="212">
        <v>1072</v>
      </c>
      <c r="AT16" s="212">
        <v>1095</v>
      </c>
      <c r="AU16" s="212">
        <f>AU15+8</f>
        <v>1111</v>
      </c>
      <c r="AV16" s="218"/>
      <c r="AW16" s="212">
        <v>831</v>
      </c>
      <c r="AX16" s="212">
        <v>483</v>
      </c>
      <c r="AY16" s="212">
        <v>1248</v>
      </c>
      <c r="AZ16" s="212"/>
      <c r="BA16" s="219" t="s">
        <v>72</v>
      </c>
      <c r="BB16" s="212"/>
      <c r="BC16" s="212"/>
      <c r="BD16" s="212"/>
      <c r="BE16" s="218"/>
      <c r="BF16" s="218"/>
      <c r="BG16" s="218"/>
      <c r="BH16" s="218"/>
      <c r="BI16" s="215">
        <v>1570</v>
      </c>
      <c r="BJ16" s="215">
        <v>71</v>
      </c>
      <c r="BK16" s="215">
        <v>532</v>
      </c>
      <c r="BL16" s="215"/>
      <c r="BM16" s="212">
        <v>1579</v>
      </c>
      <c r="BN16" s="212">
        <v>155</v>
      </c>
      <c r="BO16" s="212">
        <v>712</v>
      </c>
      <c r="BP16" s="221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89">
        <v>2143</v>
      </c>
      <c r="V17" s="89">
        <v>448</v>
      </c>
      <c r="W17" s="89">
        <v>919</v>
      </c>
      <c r="X17" s="212"/>
      <c r="Y17" s="89">
        <v>1191</v>
      </c>
      <c r="Z17" s="89">
        <v>202</v>
      </c>
      <c r="AA17" s="89">
        <v>1677</v>
      </c>
      <c r="AB17" s="212"/>
      <c r="AC17" s="212"/>
      <c r="AD17" s="212"/>
      <c r="AE17" s="212"/>
      <c r="AF17" s="212"/>
      <c r="AG17" s="89">
        <v>1677</v>
      </c>
      <c r="AH17" s="89">
        <v>362</v>
      </c>
      <c r="AI17" s="89">
        <v>1654</v>
      </c>
      <c r="AJ17" s="212"/>
      <c r="AK17" s="215"/>
      <c r="AL17" s="215"/>
      <c r="AM17" s="215"/>
      <c r="AN17" s="212"/>
      <c r="AO17" s="220">
        <v>805</v>
      </c>
      <c r="AP17" s="212">
        <v>559</v>
      </c>
      <c r="AQ17" s="212">
        <v>2120</v>
      </c>
      <c r="AR17" s="212"/>
      <c r="AS17" s="217">
        <v>1095</v>
      </c>
      <c r="AT17" s="217">
        <v>1095</v>
      </c>
      <c r="AU17" s="217">
        <f>AU16+1</f>
        <v>1112</v>
      </c>
      <c r="AV17" s="212"/>
      <c r="AW17" s="212">
        <v>873</v>
      </c>
      <c r="AX17" s="212">
        <v>492</v>
      </c>
      <c r="AY17" s="212">
        <v>1280</v>
      </c>
      <c r="AZ17" s="212"/>
      <c r="BA17" s="219" t="s">
        <v>73</v>
      </c>
      <c r="BB17" s="212"/>
      <c r="BC17" s="212"/>
      <c r="BD17" s="212"/>
      <c r="BE17" s="215"/>
      <c r="BF17" s="215"/>
      <c r="BG17" s="215"/>
      <c r="BH17" s="215"/>
      <c r="BI17" s="89">
        <v>1574</v>
      </c>
      <c r="BJ17" s="89">
        <v>71</v>
      </c>
      <c r="BK17" s="89">
        <v>532</v>
      </c>
      <c r="BL17" s="218"/>
      <c r="BM17" s="212">
        <v>1588</v>
      </c>
      <c r="BN17" s="212">
        <v>156</v>
      </c>
      <c r="BO17" s="212">
        <v>715</v>
      </c>
      <c r="BP17" s="221"/>
      <c r="BQ17" s="212"/>
      <c r="BR17" s="212"/>
      <c r="BS17" s="212"/>
    </row>
    <row r="18" spans="1:71" ht="13.8" thickBot="1" x14ac:dyDescent="0.3">
      <c r="A18" s="207">
        <f t="shared" si="0"/>
        <v>48</v>
      </c>
      <c r="B18" s="49">
        <f t="shared" si="1"/>
        <v>40508</v>
      </c>
      <c r="C18" s="207" t="s">
        <v>70</v>
      </c>
      <c r="D18" s="49">
        <f t="shared" si="2"/>
        <v>40514</v>
      </c>
      <c r="E18" s="212"/>
      <c r="F18" s="212"/>
      <c r="G18" s="212" t="s">
        <v>42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110"/>
      <c r="AH18" s="110"/>
      <c r="AI18" s="110"/>
      <c r="AJ18" s="212"/>
      <c r="AK18" s="215"/>
      <c r="AL18" s="215"/>
      <c r="AM18" s="215"/>
      <c r="AN18" s="212"/>
      <c r="AO18" s="220">
        <v>816</v>
      </c>
      <c r="AP18" s="215">
        <v>564</v>
      </c>
      <c r="AQ18" s="212">
        <v>2132</v>
      </c>
      <c r="AR18" s="212"/>
      <c r="AS18" s="212"/>
      <c r="AT18" s="212"/>
      <c r="AU18" s="212"/>
      <c r="AV18" s="212"/>
      <c r="AW18" s="217">
        <v>875</v>
      </c>
      <c r="AX18" s="217">
        <v>494</v>
      </c>
      <c r="AY18" s="217">
        <v>1280</v>
      </c>
      <c r="AZ18" s="218"/>
      <c r="BA18" s="219" t="s">
        <v>74</v>
      </c>
      <c r="BB18" s="215"/>
      <c r="BC18" s="212"/>
      <c r="BD18" s="212"/>
      <c r="BE18" s="215"/>
      <c r="BF18" s="215"/>
      <c r="BG18" s="215"/>
      <c r="BH18" s="215"/>
      <c r="BI18" s="218"/>
      <c r="BJ18" s="218"/>
      <c r="BK18" s="218"/>
      <c r="BL18" s="218"/>
      <c r="BM18" s="89">
        <v>1589</v>
      </c>
      <c r="BN18" s="89">
        <v>156</v>
      </c>
      <c r="BO18" s="89">
        <v>718</v>
      </c>
      <c r="BP18" s="221"/>
      <c r="BQ18" s="218"/>
      <c r="BR18" s="218"/>
      <c r="BS18" s="218"/>
    </row>
    <row r="19" spans="1:71" ht="13.8" thickBot="1" x14ac:dyDescent="0.3">
      <c r="A19" s="207">
        <f t="shared" si="0"/>
        <v>49</v>
      </c>
      <c r="B19" s="49">
        <f t="shared" si="1"/>
        <v>40515</v>
      </c>
      <c r="C19" s="207" t="s">
        <v>70</v>
      </c>
      <c r="D19" s="49">
        <f t="shared" si="2"/>
        <v>40521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110"/>
      <c r="AH19" s="110"/>
      <c r="AI19" s="110"/>
      <c r="AJ19" s="212"/>
      <c r="AK19" s="212"/>
      <c r="AL19" s="212"/>
      <c r="AM19" s="212"/>
      <c r="AN19" s="212"/>
      <c r="AO19" s="89">
        <v>822</v>
      </c>
      <c r="AP19" s="89">
        <v>571</v>
      </c>
      <c r="AQ19" s="89">
        <v>2145</v>
      </c>
      <c r="AR19" s="212"/>
      <c r="AS19" s="212"/>
      <c r="AT19" s="212"/>
      <c r="AU19" s="212"/>
      <c r="AV19" s="212"/>
      <c r="AW19" s="212"/>
      <c r="AX19" s="212"/>
      <c r="AY19" s="212"/>
      <c r="AZ19" s="212"/>
      <c r="BA19" s="215"/>
      <c r="BB19" s="215"/>
      <c r="BC19" s="215"/>
      <c r="BD19" s="212"/>
      <c r="BE19" s="215"/>
      <c r="BF19" s="215"/>
      <c r="BG19" s="215"/>
      <c r="BH19" s="215"/>
      <c r="BI19" s="215"/>
      <c r="BJ19" s="215"/>
      <c r="BK19" s="215"/>
      <c r="BL19" s="215"/>
      <c r="BM19" s="212"/>
      <c r="BN19" s="212"/>
      <c r="BO19" s="212"/>
      <c r="BQ19" s="22"/>
      <c r="BR19" s="22"/>
      <c r="BS19" s="22"/>
    </row>
    <row r="20" spans="1:71" x14ac:dyDescent="0.25">
      <c r="A20" s="207">
        <f t="shared" si="0"/>
        <v>50</v>
      </c>
      <c r="B20" s="49">
        <f t="shared" si="1"/>
        <v>40522</v>
      </c>
      <c r="C20" s="207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2021-09-24T22:36:41Z</cp:lastPrinted>
  <dcterms:created xsi:type="dcterms:W3CDTF">2004-07-26T22:42:45Z</dcterms:created>
  <dcterms:modified xsi:type="dcterms:W3CDTF">2022-01-27T18:41:59Z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